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01_Methodology" sheetId="1" state="visible" r:id="rId1"/>
    <sheet xmlns:r="http://schemas.openxmlformats.org/officeDocument/2006/relationships" name="02_Vendor_Inventory" sheetId="2" state="visible" r:id="rId2"/>
    <sheet xmlns:r="http://schemas.openxmlformats.org/officeDocument/2006/relationships" name="03_Questionnaire" sheetId="3" state="visible" r:id="rId3"/>
    <sheet xmlns:r="http://schemas.openxmlformats.org/officeDocument/2006/relationships" name="04_Assessment_Summary" sheetId="4" state="visible" r:id="rId4"/>
    <sheet xmlns:r="http://schemas.openxmlformats.org/officeDocument/2006/relationships" name="05_Contract_Clauses_Checklist" sheetId="5" state="visible" r:id="rId5"/>
    <sheet xmlns:r="http://schemas.openxmlformats.org/officeDocument/2006/relationships" name="06_Dashboard" sheetId="6" state="visible" r:id="rId6"/>
  </sheets>
  <definedNames>
    <definedName name="_xlnm._FilterDatabase" localSheetId="1" hidden="1">'02_Vendor_Inventory'!$A$4:$O$24</definedName>
    <definedName name="_xlnm._FilterDatabase" localSheetId="2" hidden="1">'03_Questionnaire'!$A$21:$H$81</definedName>
    <definedName name="_xlnm.Print_Titles" localSheetId="2">'03_Questionnaire'!$21:$21</definedName>
    <definedName name="_xlnm._FilterDatabase" localSheetId="3" hidden="1">'04_Assessment_Summary'!$A$5:$Q$25</definedName>
    <definedName name="_xlnm.Print_Titles" localSheetId="3">'04_Assessment_Summary'!$5:$5</definedName>
    <definedName name="_xlnm.Print_Titles" localSheetId="4">'05_Contract_Clauses_Checklist'!$8:$8</definedName>
  </definedNames>
  <calcPr calcId="124519" fullCalcOnLoad="1"/>
</workbook>
</file>

<file path=xl/styles.xml><?xml version="1.0" encoding="utf-8"?>
<styleSheet xmlns="http://schemas.openxmlformats.org/spreadsheetml/2006/main">
  <numFmts count="3">
    <numFmt numFmtId="164" formatCode="yyyy-mm-dd"/>
    <numFmt numFmtId="165" formatCode="0.0%"/>
    <numFmt numFmtId="166" formatCode="0.0"/>
  </numFmts>
  <fonts count="18">
    <font>
      <name val="Calibri"/>
      <family val="2"/>
      <color theme="1"/>
      <sz val="11"/>
      <scheme val="minor"/>
    </font>
    <font>
      <name val="Arial"/>
      <b val="1"/>
      <color rgb="00FFFFFF"/>
      <sz val="16"/>
    </font>
    <font>
      <name val="Arial"/>
      <i val="1"/>
      <color rgb="00404040"/>
      <sz val="10"/>
    </font>
    <font>
      <name val="Arial"/>
      <i val="1"/>
      <color rgb="00595959"/>
      <sz val="10"/>
    </font>
    <font>
      <name val="Arial"/>
      <b val="1"/>
      <color rgb="00FFFFFF"/>
      <sz val="11"/>
    </font>
    <font>
      <name val="Arial"/>
      <b val="1"/>
      <color rgb="00000000"/>
      <sz val="10"/>
    </font>
    <font>
      <name val="Arial"/>
      <color rgb="00404040"/>
      <sz val="10"/>
    </font>
    <font>
      <name val="Arial"/>
      <b val="1"/>
      <color rgb="00FFFFFF"/>
      <sz val="10"/>
    </font>
    <font>
      <name val="Arial"/>
      <color rgb="00000000"/>
      <sz val="10"/>
    </font>
    <font>
      <name val="Arial"/>
      <b val="1"/>
      <color rgb="000000FF"/>
      <sz val="10"/>
    </font>
    <font>
      <name val="Arial"/>
      <b val="1"/>
      <color rgb="007F3200"/>
      <sz val="10"/>
    </font>
    <font>
      <name val="Arial"/>
      <b val="1"/>
      <color rgb="001E4620"/>
      <sz val="10"/>
    </font>
    <font>
      <name val="Arial"/>
      <b val="1"/>
      <color rgb="007F6000"/>
      <sz val="10"/>
    </font>
    <font>
      <name val="Arial"/>
      <color rgb="000000FF"/>
      <sz val="10"/>
    </font>
    <font>
      <name val="Arial"/>
      <b val="1"/>
      <color rgb="001F3864"/>
      <sz val="14"/>
    </font>
    <font>
      <name val="Arial"/>
      <b val="1"/>
      <color rgb="001F3864"/>
      <sz val="11"/>
    </font>
    <font>
      <name val="Arial"/>
      <b val="1"/>
      <color rgb="001F3864"/>
      <sz val="10"/>
    </font>
    <font>
      <name val="Arial"/>
      <b val="1"/>
      <color rgb="001F3864"/>
      <sz val="18"/>
    </font>
  </fonts>
  <fills count="10">
    <fill>
      <patternFill/>
    </fill>
    <fill>
      <patternFill patternType="gray125"/>
    </fill>
    <fill>
      <patternFill patternType="solid">
        <fgColor rgb="001F3864"/>
        <bgColor rgb="001F3864"/>
      </patternFill>
    </fill>
    <fill>
      <patternFill patternType="solid">
        <fgColor rgb="002F5597"/>
        <bgColor rgb="002F5597"/>
      </patternFill>
    </fill>
    <fill>
      <patternFill patternType="solid">
        <fgColor rgb="00C00000"/>
        <bgColor rgb="00C00000"/>
      </patternFill>
    </fill>
    <fill>
      <patternFill patternType="solid">
        <fgColor rgb="00F4B183"/>
        <bgColor rgb="00F4B183"/>
      </patternFill>
    </fill>
    <fill>
      <patternFill patternType="solid">
        <fgColor rgb="00C6E0B4"/>
        <bgColor rgb="00C6E0B4"/>
      </patternFill>
    </fill>
    <fill>
      <patternFill patternType="solid">
        <fgColor rgb="00FFE699"/>
        <bgColor rgb="00FFE699"/>
      </patternFill>
    </fill>
    <fill>
      <patternFill patternType="solid">
        <fgColor rgb="00F2F2F2"/>
        <bgColor rgb="00F2F2F2"/>
      </patternFill>
    </fill>
    <fill>
      <patternFill patternType="solid">
        <fgColor rgb="00D9E2F3"/>
        <bgColor rgb="00D9E2F3"/>
      </patternFill>
    </fill>
  </fills>
  <borders count="6">
    <border>
      <left/>
      <right/>
      <top/>
      <bottom/>
      <diagonal/>
    </border>
    <border>
      <left style="thin">
        <color rgb="00BFBFBF"/>
      </left>
      <right style="thin">
        <color rgb="00BFBFBF"/>
      </right>
      <top style="thin">
        <color rgb="00BFBFBF"/>
      </top>
      <bottom style="thin">
        <color rgb="00BFBFBF"/>
      </bottom>
    </border>
    <border>
      <left/>
      <right/>
      <top style="thin">
        <color rgb="00BFBFBF"/>
      </top>
      <bottom/>
      <diagonal/>
    </border>
    <border>
      <left/>
      <right style="thin">
        <color rgb="00BFBFBF"/>
      </right>
      <top style="thin">
        <color rgb="00BFBFBF"/>
      </top>
      <bottom/>
      <diagonal/>
    </border>
    <border>
      <left/>
      <right/>
      <top style="thin">
        <color rgb="00BFBFBF"/>
      </top>
      <bottom style="thin">
        <color rgb="00BFBFBF"/>
      </bottom>
      <diagonal/>
    </border>
    <border>
      <left/>
      <right style="thin">
        <color rgb="00BFBFBF"/>
      </right>
      <top style="thin">
        <color rgb="00BFBFBF"/>
      </top>
      <bottom style="thin">
        <color rgb="00BFBFBF"/>
      </bottom>
      <diagonal/>
    </border>
  </borders>
  <cellStyleXfs count="1">
    <xf numFmtId="0" fontId="0" fillId="0" borderId="0"/>
  </cellStyleXfs>
  <cellXfs count="65">
    <xf numFmtId="0" fontId="0" fillId="0" borderId="0" pivotButton="0" quotePrefix="0" xfId="0"/>
    <xf numFmtId="0" fontId="1" fillId="2" borderId="0" applyAlignment="1" pivotButton="0" quotePrefix="0" xfId="0">
      <alignment vertical="center"/>
    </xf>
    <xf numFmtId="0" fontId="0" fillId="2" borderId="0" pivotButton="0" quotePrefix="0" xfId="0"/>
    <xf numFmtId="0" fontId="2" fillId="0" borderId="0" applyAlignment="1" pivotButton="0" quotePrefix="0" xfId="0">
      <alignment vertical="center"/>
    </xf>
    <xf numFmtId="0" fontId="3" fillId="0" borderId="0" applyAlignment="1" pivotButton="0" quotePrefix="0" xfId="0">
      <alignment vertical="top" wrapText="1"/>
    </xf>
    <xf numFmtId="0" fontId="4" fillId="3" borderId="0" applyAlignment="1" pivotButton="0" quotePrefix="0" xfId="0">
      <alignment vertical="top" wrapText="1"/>
    </xf>
    <xf numFmtId="0" fontId="0" fillId="3" borderId="0" pivotButton="0" quotePrefix="0" xfId="0"/>
    <xf numFmtId="0" fontId="5" fillId="0" borderId="0" applyAlignment="1" pivotButton="0" quotePrefix="0" xfId="0">
      <alignment vertical="top" wrapText="1"/>
    </xf>
    <xf numFmtId="0" fontId="6" fillId="0" borderId="0" applyAlignment="1" pivotButton="0" quotePrefix="0" xfId="0">
      <alignment vertical="top" wrapText="1"/>
    </xf>
    <xf numFmtId="0" fontId="7" fillId="2" borderId="1" applyAlignment="1" pivotButton="0" quotePrefix="0" xfId="0">
      <alignment horizontal="center" vertical="center" wrapText="1"/>
    </xf>
    <xf numFmtId="0" fontId="7" fillId="2" borderId="1" applyAlignment="1" pivotButton="0" quotePrefix="0" xfId="0">
      <alignment horizontal="center" vertical="center"/>
    </xf>
    <xf numFmtId="0" fontId="8" fillId="0" borderId="1" applyAlignment="1" pivotButton="0" quotePrefix="0" xfId="0">
      <alignment horizontal="left" vertical="center"/>
    </xf>
    <xf numFmtId="1" fontId="9" fillId="0" borderId="1" applyAlignment="1" pivotButton="0" quotePrefix="0" xfId="0">
      <alignment horizontal="center" vertical="center"/>
    </xf>
    <xf numFmtId="0" fontId="8" fillId="0" borderId="1" applyAlignment="1" pivotButton="0" quotePrefix="0" xfId="0">
      <alignment vertical="top" wrapText="1"/>
    </xf>
    <xf numFmtId="0" fontId="2" fillId="0" borderId="0" applyAlignment="1" pivotButton="0" quotePrefix="0" xfId="0">
      <alignment vertical="top" wrapText="1"/>
    </xf>
    <xf numFmtId="0" fontId="0" fillId="0" borderId="4" pivotButton="0" quotePrefix="0" xfId="0"/>
    <xf numFmtId="0" fontId="0" fillId="0" borderId="5" pivotButton="0" quotePrefix="0" xfId="0"/>
    <xf numFmtId="0" fontId="7" fillId="4" borderId="1" applyAlignment="1" pivotButton="0" quotePrefix="0" xfId="0">
      <alignment horizontal="center" vertical="center"/>
    </xf>
    <xf numFmtId="0" fontId="10" fillId="5" borderId="1" applyAlignment="1" pivotButton="0" quotePrefix="0" xfId="0">
      <alignment horizontal="center" vertical="center"/>
    </xf>
    <xf numFmtId="0" fontId="11" fillId="6" borderId="1" applyAlignment="1" pivotButton="0" quotePrefix="0" xfId="0">
      <alignment horizontal="center" vertical="center"/>
    </xf>
    <xf numFmtId="0" fontId="9" fillId="0" borderId="1" applyAlignment="1" pivotButton="0" quotePrefix="0" xfId="0">
      <alignment horizontal="center" vertical="center"/>
    </xf>
    <xf numFmtId="0" fontId="12" fillId="7" borderId="1" applyAlignment="1" pivotButton="0" quotePrefix="0" xfId="0">
      <alignment horizontal="center" vertical="center"/>
    </xf>
    <xf numFmtId="0" fontId="8" fillId="0" borderId="0" applyAlignment="1" pivotButton="0" quotePrefix="0" xfId="0">
      <alignment vertical="top" wrapText="1"/>
    </xf>
    <xf numFmtId="0" fontId="9" fillId="0" borderId="0" applyAlignment="1" pivotButton="0" quotePrefix="0" xfId="0">
      <alignment vertical="top" wrapText="1"/>
    </xf>
    <xf numFmtId="0" fontId="9" fillId="0" borderId="1" applyAlignment="1" pivotButton="0" quotePrefix="0" xfId="0">
      <alignment horizontal="center" vertical="top" wrapText="1"/>
    </xf>
    <xf numFmtId="0" fontId="13" fillId="0" borderId="1" applyAlignment="1" pivotButton="0" quotePrefix="0" xfId="0">
      <alignment horizontal="left" vertical="top" wrapText="1"/>
    </xf>
    <xf numFmtId="0" fontId="13" fillId="0" borderId="1" applyAlignment="1" pivotButton="0" quotePrefix="0" xfId="0">
      <alignment horizontal="center" vertical="top" wrapText="1"/>
    </xf>
    <xf numFmtId="0" fontId="5" fillId="8" borderId="1" applyAlignment="1" pivotButton="0" quotePrefix="0" xfId="0">
      <alignment horizontal="center" vertical="top" wrapText="1"/>
    </xf>
    <xf numFmtId="164" fontId="13" fillId="0" borderId="1" applyAlignment="1" pivotButton="0" quotePrefix="0" xfId="0">
      <alignment horizontal="center" vertical="top" wrapText="1"/>
    </xf>
    <xf numFmtId="0" fontId="5" fillId="9" borderId="1" applyAlignment="1" pivotButton="0" quotePrefix="0" xfId="0">
      <alignment vertical="top" wrapText="1"/>
    </xf>
    <xf numFmtId="0" fontId="9" fillId="0" borderId="1" applyAlignment="1" pivotButton="0" quotePrefix="0" xfId="0">
      <alignment horizontal="left" vertical="center"/>
    </xf>
    <xf numFmtId="0" fontId="8" fillId="8" borderId="1" applyAlignment="1" pivotButton="0" quotePrefix="0" xfId="0">
      <alignment horizontal="left" vertical="center"/>
    </xf>
    <xf numFmtId="0" fontId="5" fillId="8" borderId="1" applyAlignment="1" pivotButton="0" quotePrefix="0" xfId="0">
      <alignment horizontal="left" vertical="center"/>
    </xf>
    <xf numFmtId="164" fontId="13" fillId="0" borderId="1" applyAlignment="1" pivotButton="0" quotePrefix="0" xfId="0">
      <alignment horizontal="left" vertical="center"/>
    </xf>
    <xf numFmtId="0" fontId="15" fillId="0" borderId="0" applyAlignment="1" pivotButton="0" quotePrefix="0" xfId="0">
      <alignment vertical="top" wrapText="1"/>
    </xf>
    <xf numFmtId="0" fontId="13" fillId="0" borderId="1" applyAlignment="1" pivotButton="0" quotePrefix="0" xfId="0">
      <alignment horizontal="left" vertical="center"/>
    </xf>
    <xf numFmtId="0" fontId="7" fillId="2" borderId="1" applyAlignment="1" pivotButton="0" quotePrefix="0" xfId="0">
      <alignment vertical="top" wrapText="1"/>
    </xf>
    <xf numFmtId="165" fontId="14" fillId="9" borderId="1" applyAlignment="1" pivotButton="0" quotePrefix="0" xfId="0">
      <alignment horizontal="left" vertical="center"/>
    </xf>
    <xf numFmtId="0" fontId="8" fillId="0" borderId="1" applyAlignment="1" pivotButton="0" quotePrefix="0" xfId="0">
      <alignment vertical="center"/>
    </xf>
    <xf numFmtId="166" fontId="8" fillId="8" borderId="1" applyAlignment="1" pivotButton="0" quotePrefix="0" xfId="0">
      <alignment horizontal="center" vertical="center"/>
    </xf>
    <xf numFmtId="1" fontId="8" fillId="8" borderId="1" applyAlignment="1" pivotButton="0" quotePrefix="0" xfId="0">
      <alignment horizontal="center" vertical="center"/>
    </xf>
    <xf numFmtId="9" fontId="5" fillId="8" borderId="1" applyAlignment="1" pivotButton="0" quotePrefix="0" xfId="0">
      <alignment horizontal="center" vertical="center"/>
    </xf>
    <xf numFmtId="0" fontId="5" fillId="8" borderId="1" applyAlignment="1" pivotButton="0" quotePrefix="0" xfId="0">
      <alignment horizontal="center" vertical="center"/>
    </xf>
    <xf numFmtId="1" fontId="5" fillId="8" borderId="1" applyAlignment="1" pivotButton="0" quotePrefix="0" xfId="0">
      <alignment horizontal="left" vertical="center"/>
    </xf>
    <xf numFmtId="0" fontId="5" fillId="0" borderId="1" applyAlignment="1" pivotButton="0" quotePrefix="0" xfId="0">
      <alignment horizontal="center" vertical="top"/>
    </xf>
    <xf numFmtId="0" fontId="16" fillId="0" borderId="1" applyAlignment="1" pivotButton="0" quotePrefix="0" xfId="0">
      <alignment vertical="top" wrapText="1"/>
    </xf>
    <xf numFmtId="0" fontId="9" fillId="0" borderId="1" applyAlignment="1" pivotButton="0" quotePrefix="0" xfId="0">
      <alignment horizontal="center" vertical="top"/>
    </xf>
    <xf numFmtId="1" fontId="13" fillId="0" borderId="1" applyAlignment="1" pivotButton="0" quotePrefix="0" xfId="0">
      <alignment horizontal="center" vertical="top"/>
    </xf>
    <xf numFmtId="0" fontId="13" fillId="0" borderId="1" applyAlignment="1" pivotButton="0" quotePrefix="0" xfId="0">
      <alignment vertical="top" wrapText="1"/>
    </xf>
    <xf numFmtId="0" fontId="8" fillId="8" borderId="1" applyAlignment="1" pivotButton="0" quotePrefix="0" xfId="0">
      <alignment horizontal="left" vertical="top" wrapText="1"/>
    </xf>
    <xf numFmtId="9" fontId="13" fillId="0" borderId="1" applyAlignment="1" pivotButton="0" quotePrefix="0" xfId="0">
      <alignment horizontal="center" vertical="top" wrapText="1"/>
    </xf>
    <xf numFmtId="0" fontId="8" fillId="8" borderId="1" applyAlignment="1" pivotButton="0" quotePrefix="0" xfId="0">
      <alignment horizontal="center" vertical="top" wrapText="1"/>
    </xf>
    <xf numFmtId="1" fontId="13" fillId="0" borderId="1" applyAlignment="1" pivotButton="0" quotePrefix="0" xfId="0">
      <alignment horizontal="center" vertical="top" wrapText="1"/>
    </xf>
    <xf numFmtId="164" fontId="8" fillId="8" borderId="1" applyAlignment="1" pivotButton="0" quotePrefix="0" xfId="0">
      <alignment horizontal="center" vertical="top" wrapText="1"/>
    </xf>
    <xf numFmtId="0" fontId="13" fillId="0" borderId="1" applyAlignment="1" pivotButton="0" quotePrefix="0" xfId="0">
      <alignment horizontal="center" vertical="top"/>
    </xf>
    <xf numFmtId="0" fontId="5" fillId="8" borderId="1" applyAlignment="1" pivotButton="0" quotePrefix="0" xfId="0">
      <alignment horizontal="center" vertical="top"/>
    </xf>
    <xf numFmtId="0" fontId="7" fillId="3" borderId="0" applyAlignment="1" pivotButton="0" quotePrefix="0" xfId="0">
      <alignment horizontal="center" vertical="center" wrapText="1"/>
    </xf>
    <xf numFmtId="1" fontId="17" fillId="9" borderId="0" applyAlignment="1" pivotButton="0" quotePrefix="0" xfId="0">
      <alignment horizontal="center" vertical="center"/>
    </xf>
    <xf numFmtId="0" fontId="0" fillId="9" borderId="0" pivotButton="0" quotePrefix="0" xfId="0"/>
    <xf numFmtId="9" fontId="17" fillId="9" borderId="0" applyAlignment="1" pivotButton="0" quotePrefix="0" xfId="0">
      <alignment horizontal="center" vertical="center"/>
    </xf>
    <xf numFmtId="0" fontId="5" fillId="0" borderId="1" applyAlignment="1" pivotButton="0" quotePrefix="0" xfId="0">
      <alignment horizontal="center" vertical="center"/>
    </xf>
    <xf numFmtId="1" fontId="8" fillId="0" borderId="1" applyAlignment="1" pivotButton="0" quotePrefix="0" xfId="0">
      <alignment horizontal="center" vertical="center"/>
    </xf>
    <xf numFmtId="0" fontId="8" fillId="8" borderId="1" applyAlignment="1" pivotButton="0" quotePrefix="0" xfId="0">
      <alignment vertical="top" wrapText="1"/>
    </xf>
    <xf numFmtId="9" fontId="8" fillId="0" borderId="1" applyAlignment="1" pivotButton="0" quotePrefix="0" xfId="0">
      <alignment horizontal="center" vertical="center"/>
    </xf>
    <xf numFmtId="0" fontId="8" fillId="0" borderId="0" applyAlignment="1" pivotButton="0" quotePrefix="0" xfId="0">
      <alignment vertical="center" wrapText="1"/>
    </xf>
  </cellXfs>
  <cellStyles count="1">
    <cellStyle name="Normal" xfId="0" builtinId="0" hidden="0"/>
  </cellStyles>
  <dxfs count="15">
    <dxf>
      <font>
        <name val="Arial"/>
        <b val="1"/>
        <color rgb="001E4620"/>
      </font>
      <fill>
        <patternFill patternType="solid">
          <fgColor rgb="00C6E0B4"/>
          <bgColor rgb="00C6E0B4"/>
        </patternFill>
      </fill>
    </dxf>
    <dxf>
      <font>
        <name val="Arial"/>
        <b val="1"/>
        <color rgb="007F6000"/>
      </font>
      <fill>
        <patternFill patternType="solid">
          <fgColor rgb="00FFE699"/>
          <bgColor rgb="00FFE699"/>
        </patternFill>
      </fill>
    </dxf>
    <dxf>
      <font>
        <name val="Arial"/>
        <b val="1"/>
        <color rgb="007F3200"/>
      </font>
      <fill>
        <patternFill patternType="solid">
          <fgColor rgb="00F4B183"/>
          <bgColor rgb="00F4B183"/>
        </patternFill>
      </fill>
    </dxf>
    <dxf>
      <font>
        <name val="Arial"/>
        <b val="1"/>
        <color rgb="00FFFFFF"/>
      </font>
      <fill>
        <patternFill patternType="solid">
          <fgColor rgb="00C00000"/>
          <bgColor rgb="00C00000"/>
        </patternFill>
      </fill>
    </dxf>
    <dxf>
      <font>
        <name val="Arial"/>
        <b val="1"/>
        <color rgb="007F3200"/>
      </font>
      <fill>
        <patternFill patternType="solid">
          <fgColor rgb="00FCE4D6"/>
          <bgColor rgb="00FCE4D6"/>
        </patternFill>
      </fill>
    </dxf>
    <dxf>
      <fill>
        <patternFill patternType="solid">
          <fgColor rgb="00C6E0B4"/>
          <bgColor rgb="00C6E0B4"/>
        </patternFill>
      </fill>
    </dxf>
    <dxf>
      <fill>
        <patternFill patternType="solid">
          <fgColor rgb="00FFE699"/>
          <bgColor rgb="00FFE699"/>
        </patternFill>
      </fill>
    </dxf>
    <dxf>
      <fill>
        <patternFill patternType="solid">
          <fgColor rgb="00F4B183"/>
          <bgColor rgb="00F4B183"/>
        </patternFill>
      </fill>
    </dxf>
    <dxf>
      <fill>
        <patternFill patternType="solid">
          <fgColor rgb="00F2F2F2"/>
          <bgColor rgb="00F2F2F2"/>
        </patternFill>
      </fill>
    </dxf>
    <dxf>
      <font>
        <name val="Arial"/>
        <b val="1"/>
        <color rgb="00FF0000"/>
      </font>
    </dxf>
    <dxf>
      <font>
        <name val="Arial"/>
        <b val="1"/>
        <color rgb="007F3200"/>
      </font>
      <fill>
        <patternFill patternType="solid">
          <fgColor rgb="00FFE699"/>
          <bgColor rgb="00FFE699"/>
        </patternFill>
      </fill>
    </dxf>
    <dxf>
      <fill>
        <patternFill patternType="solid">
          <fgColor rgb="00FFD9D9"/>
          <bgColor rgb="00FFD9D9"/>
        </patternFill>
      </fill>
    </dxf>
    <dxf>
      <fill>
        <patternFill patternType="solid">
          <fgColor rgb="00FFF2CC"/>
          <bgColor rgb="00FFF2CC"/>
        </patternFill>
      </fill>
    </dxf>
    <dxf>
      <font>
        <name val="Arial"/>
        <b val="1"/>
        <color rgb="00C00000"/>
      </font>
    </dxf>
    <dxf>
      <font>
        <name val="Arial"/>
        <b val="1"/>
        <color rgb="00C00000"/>
        <sz val="18"/>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Vendors by final residual rating</a:t>
            </a:r>
          </a:p>
        </rich>
      </tx>
    </title>
    <plotArea>
      <barChart>
        <barDir val="col"/>
        <grouping val="clustered"/>
        <ser>
          <idx val="0"/>
          <order val="0"/>
          <tx>
            <strRef>
              <f>'06_Dashboard'!B15</f>
            </strRef>
          </tx>
          <spPr>
            <a:solidFill xmlns:a="http://schemas.openxmlformats.org/drawingml/2006/main">
              <a:srgbClr val="2F5597"/>
            </a:solidFill>
            <a:ln xmlns:a="http://schemas.openxmlformats.org/drawingml/2006/main">
              <a:prstDash val="solid"/>
            </a:ln>
          </spPr>
          <cat>
            <numRef>
              <f>'06_Dashboard'!$A$16:$A$19</f>
            </numRef>
          </cat>
          <val>
            <numRef>
              <f>'06_Dashboard'!$B$16:$B$19</f>
            </numRef>
          </val>
        </ser>
        <ser>
          <idx val="1"/>
          <order val="1"/>
          <tx>
            <strRef>
              <f>'06_Dashboard'!C15</f>
            </strRef>
          </tx>
          <spPr>
            <a:solidFill xmlns:a="http://schemas.openxmlformats.org/drawingml/2006/main">
              <a:srgbClr val="C00000"/>
            </a:solidFill>
            <a:ln xmlns:a="http://schemas.openxmlformats.org/drawingml/2006/main">
              <a:prstDash val="solid"/>
            </a:ln>
          </spPr>
          <cat>
            <numRef>
              <f>'06_Dashboard'!$A$16:$A$19</f>
            </numRef>
          </cat>
          <val>
            <numRef>
              <f>'06_Dashboard'!$C$16:$C$19</f>
            </numRef>
          </val>
        </ser>
        <gapWidth val="150"/>
        <axId val="10"/>
        <axId val="100"/>
      </barChart>
      <catAx>
        <axId val="10"/>
        <scaling>
          <orientation val="minMax"/>
        </scaling>
        <axPos val="l"/>
        <majorTickMark val="none"/>
        <minorTickMark val="none"/>
        <crossAx val="100"/>
        <lblOffset val="100"/>
      </catAx>
      <valAx>
        <axId val="100"/>
        <scaling>
          <orientation val="minMax"/>
        </scaling>
        <axPos val="l"/>
        <title>
          <tx>
            <rich>
              <a:bodyPr xmlns:a="http://schemas.openxmlformats.org/drawingml/2006/main"/>
              <a:p xmlns:a="http://schemas.openxmlformats.org/drawingml/2006/main">
                <a:pPr>
                  <a:defRPr/>
                </a:pPr>
                <a:r>
                  <a:t>Vendors</a:t>
                </a:r>
              </a:p>
            </rich>
          </tx>
        </title>
        <majorTickMark val="none"/>
        <minorTickMark val="none"/>
        <crossAx val="10"/>
      </valAx>
    </plotArea>
    <legend>
      <legendPos val="r"/>
    </legend>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a:pPr>
            <a:r>
              <a:t>Vendors by tier: inventory vs assessed</a:t>
            </a:r>
          </a:p>
        </rich>
      </tx>
    </title>
    <plotArea>
      <barChart>
        <barDir val="bar"/>
        <grouping val="clustered"/>
        <ser>
          <idx val="0"/>
          <order val="0"/>
          <tx>
            <strRef>
              <f>'06_Dashboard'!B8</f>
            </strRef>
          </tx>
          <spPr>
            <a:solidFill xmlns:a="http://schemas.openxmlformats.org/drawingml/2006/main">
              <a:srgbClr val="8EA9DB"/>
            </a:solidFill>
            <a:ln xmlns:a="http://schemas.openxmlformats.org/drawingml/2006/main">
              <a:prstDash val="solid"/>
            </a:ln>
          </spPr>
          <cat>
            <numRef>
              <f>'06_Dashboard'!$A$9:$A$11</f>
            </numRef>
          </cat>
          <val>
            <numRef>
              <f>'06_Dashboard'!$B$9:$B$11</f>
            </numRef>
          </val>
        </ser>
        <ser>
          <idx val="1"/>
          <order val="1"/>
          <tx>
            <strRef>
              <f>'06_Dashboard'!C8</f>
            </strRef>
          </tx>
          <spPr>
            <a:solidFill xmlns:a="http://schemas.openxmlformats.org/drawingml/2006/main">
              <a:srgbClr val="548235"/>
            </a:solidFill>
            <a:ln xmlns:a="http://schemas.openxmlformats.org/drawingml/2006/main">
              <a:prstDash val="solid"/>
            </a:ln>
          </spPr>
          <cat>
            <numRef>
              <f>'06_Dashboard'!$A$9:$A$11</f>
            </numRef>
          </cat>
          <val>
            <numRef>
              <f>'06_Dashboard'!$C$9:$C$11</f>
            </numRef>
          </val>
        </ser>
        <gapWidth val="150"/>
        <axId val="10"/>
        <axId val="100"/>
      </barChart>
      <catAx>
        <axId val="10"/>
        <scaling>
          <orientation val="minMax"/>
        </scaling>
        <axPos val="l"/>
        <majorTickMark val="none"/>
        <minorTickMark val="none"/>
        <crossAx val="100"/>
        <lblOffset val="100"/>
      </catAx>
      <valAx>
        <axId val="100"/>
        <scaling>
          <orientation val="minMax"/>
        </scaling>
        <axPos val="l"/>
        <majorTickMark val="none"/>
        <minorTickMark val="none"/>
        <crossAx val="10"/>
      </valAx>
    </plotArea>
    <legend>
      <legendPos val="r"/>
    </legend>
    <plotVisOnly val="1"/>
    <dispBlanksAs val="gap"/>
  </chart>
</chartSpace>
</file>

<file path=xl/comments/comment1.xml><?xml version="1.0" encoding="utf-8"?>
<comments xmlns="http://schemas.openxmlformats.org/spreadsheetml/2006/main">
  <authors>
    <author>Template</author>
  </authors>
  <commentList>
    <comment ref="A1" authorId="0" shapeId="0">
      <text>
        <t>OPEN SOURCE: released under the MIT License. Free to use, copy, modify and redistribute. Provided 'as is' without warranty. All sample vendors are fictional.</t>
      </text>
    </comment>
  </commentList>
</comments>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s>
</file>

<file path=xl/drawings/drawing1.xml><?xml version="1.0" encoding="utf-8"?>
<wsDr xmlns="http://schemas.openxmlformats.org/drawingml/2006/spreadsheetDrawing">
  <oneCellAnchor>
    <from>
      <col>6</col>
      <colOff>0</colOff>
      <row>6</row>
      <rowOff>0</rowOff>
    </from>
    <ext cx="5760000" cy="288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6</col>
      <colOff>0</colOff>
      <row>23</row>
      <rowOff>0</rowOff>
    </from>
    <ext cx="5760000" cy="2520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6.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tabColor rgb="001F3864"/>
    <outlinePr summaryBelow="1" summaryRight="1"/>
    <pageSetUpPr fitToPage="1"/>
  </sheetPr>
  <dimension ref="A1:L56"/>
  <sheetViews>
    <sheetView showGridLines="0" workbookViewId="0">
      <selection activeCell="A1" sqref="A1"/>
    </sheetView>
  </sheetViews>
  <sheetFormatPr baseColWidth="8" defaultRowHeight="15"/>
  <cols>
    <col width="22" customWidth="1" min="1" max="1"/>
    <col width="11" customWidth="1" min="2" max="2"/>
    <col width="4" customWidth="1" min="3" max="3"/>
    <col width="22" customWidth="1" min="4" max="4"/>
    <col width="11" customWidth="1" min="5" max="5"/>
    <col width="4" customWidth="1" min="6" max="6"/>
    <col width="24" customWidth="1" min="7" max="7"/>
    <col width="11" customWidth="1" min="8" max="8"/>
    <col width="4" customWidth="1" min="9" max="9"/>
    <col width="14" customWidth="1" min="10" max="10"/>
    <col width="11" customWidth="1" min="11" max="11"/>
    <col width="60" customWidth="1" min="12" max="12"/>
  </cols>
  <sheetData>
    <row r="1" ht="34" customHeight="1">
      <c r="A1" s="1" t="inlineStr">
        <is>
          <t>Vendor Risk Assessment Template (TPRM)</t>
        </is>
      </c>
      <c r="B1" s="2" t="n"/>
      <c r="C1" s="2" t="n"/>
      <c r="D1" s="2" t="n"/>
      <c r="E1" s="2" t="n"/>
      <c r="F1" s="2" t="n"/>
      <c r="G1" s="2" t="n"/>
      <c r="H1" s="2" t="n"/>
      <c r="I1" s="2" t="n"/>
      <c r="J1" s="2" t="n"/>
      <c r="K1" s="2" t="n"/>
    </row>
    <row r="2" ht="22" customHeight="1">
      <c r="A2" s="3" t="inlineStr">
        <is>
          <t>Tiering  |  Questionnaire  |  Residual rating  |  Contract clauses  |  ISO/IEC 27001 A.5.19-A.5.23  |  NIST CSF 2.0 GV.SC  |  SOC 2 CC9.2  |  ISO/IEC 42001 A.10</t>
        </is>
      </c>
    </row>
    <row r="3">
      <c r="A3" s="4" t="inlineStr">
        <is>
          <t>Version 1.0  -  Open source (MIT)  -  All sample vendors are fictional  -  Blue text = input, black on grey = formula</t>
        </is>
      </c>
    </row>
    <row r="5">
      <c r="A5" s="5" t="inlineStr">
        <is>
          <t>1. INHERENT RISK AND TIERING</t>
        </is>
      </c>
      <c r="B5" s="6" t="n"/>
      <c r="C5" s="6" t="n"/>
      <c r="D5" s="6" t="n"/>
      <c r="E5" s="6" t="n"/>
      <c r="F5" s="6" t="n"/>
      <c r="G5" s="6" t="n"/>
      <c r="H5" s="6" t="n"/>
      <c r="I5" s="6" t="n"/>
      <c r="J5" s="6" t="n"/>
      <c r="K5" s="6" t="n"/>
      <c r="L5" s="6" t="n"/>
    </row>
    <row r="6">
      <c r="A6" s="7" t="inlineStr">
        <is>
          <t>Inherent score = Data classification x Business criticality x Access type x AI use    (range 1 to 128)</t>
        </is>
      </c>
    </row>
    <row r="7" ht="30" customHeight="1">
      <c r="A7" s="8" t="inlineStr">
        <is>
          <t>Tier 1 (critical) if score &gt;= 36   -   Tier 2 (important) if score &gt;= 12   -   Tier 3 (standard) otherwise. Scores are computed automatically in 02_Vendor_Inventory from the four drop-downs. Edit the factor values below to re-calibrate.</t>
        </is>
      </c>
    </row>
    <row r="9" ht="30" customHeight="1">
      <c r="A9" s="9" t="inlineStr">
        <is>
          <t>Data classification</t>
        </is>
      </c>
      <c r="B9" s="9" t="inlineStr">
        <is>
          <t>Factor</t>
        </is>
      </c>
      <c r="D9" s="9" t="inlineStr">
        <is>
          <t>Business criticality</t>
        </is>
      </c>
      <c r="E9" s="9" t="inlineStr">
        <is>
          <t>Factor</t>
        </is>
      </c>
      <c r="G9" s="9" t="inlineStr">
        <is>
          <t>Access to our systems / data</t>
        </is>
      </c>
      <c r="H9" s="9" t="inlineStr">
        <is>
          <t>Factor</t>
        </is>
      </c>
      <c r="J9" s="9" t="inlineStr">
        <is>
          <t>AI processes our data?</t>
        </is>
      </c>
      <c r="K9" s="9" t="inlineStr">
        <is>
          <t>Factor</t>
        </is>
      </c>
      <c r="L9" s="10" t="inlineStr">
        <is>
          <t>How to read the factors</t>
        </is>
      </c>
    </row>
    <row r="10" ht="40" customHeight="1">
      <c r="A10" s="11" t="inlineStr">
        <is>
          <t>Public</t>
        </is>
      </c>
      <c r="B10" s="12" t="n">
        <v>1</v>
      </c>
      <c r="D10" s="11" t="inlineStr">
        <is>
          <t>Low</t>
        </is>
      </c>
      <c r="E10" s="12" t="n">
        <v>1</v>
      </c>
      <c r="G10" s="11" t="inlineStr">
        <is>
          <t>None</t>
        </is>
      </c>
      <c r="H10" s="12" t="n">
        <v>1</v>
      </c>
      <c r="J10" s="11" t="inlineStr">
        <is>
          <t>No</t>
        </is>
      </c>
      <c r="K10" s="12" t="n">
        <v>1</v>
      </c>
      <c r="L10" s="13" t="inlineStr">
        <is>
          <t>Data classification: the most sensitive class of information the vendor stores, processes or can see.</t>
        </is>
      </c>
    </row>
    <row r="11" ht="40" customHeight="1">
      <c r="A11" s="11" t="inlineStr">
        <is>
          <t>Internal</t>
        </is>
      </c>
      <c r="B11" s="12" t="n">
        <v>2</v>
      </c>
      <c r="D11" s="11" t="inlineStr">
        <is>
          <t>Medium</t>
        </is>
      </c>
      <c r="E11" s="12" t="n">
        <v>2</v>
      </c>
      <c r="G11" s="11" t="inlineStr">
        <is>
          <t>Read-only</t>
        </is>
      </c>
      <c r="H11" s="12" t="n">
        <v>2</v>
      </c>
      <c r="J11" s="11" t="inlineStr">
        <is>
          <t>Yes</t>
        </is>
      </c>
      <c r="K11" s="12" t="n">
        <v>2</v>
      </c>
      <c r="L11" s="13" t="inlineStr">
        <is>
          <t>Business criticality: what happens to your operations if the vendor fails for a week (Critical = core process stops).</t>
        </is>
      </c>
    </row>
    <row r="12" ht="40" customHeight="1">
      <c r="A12" s="11" t="inlineStr">
        <is>
          <t>Confidential</t>
        </is>
      </c>
      <c r="B12" s="12" t="n">
        <v>3</v>
      </c>
      <c r="D12" s="11" t="inlineStr">
        <is>
          <t>High</t>
        </is>
      </c>
      <c r="E12" s="12" t="n">
        <v>3</v>
      </c>
      <c r="G12" s="11" t="inlineStr">
        <is>
          <t>Read / write</t>
        </is>
      </c>
      <c r="H12" s="12" t="n">
        <v>3</v>
      </c>
      <c r="L12" s="13" t="inlineStr">
        <is>
          <t>Access type: the vendor's technical reach into your environment. 'Privileged / integrated' covers admin rights, API integration with write access, or hosting your production systems.</t>
        </is>
      </c>
    </row>
    <row r="13" ht="40" customHeight="1">
      <c r="A13" s="11" t="inlineStr">
        <is>
          <t>Restricted</t>
        </is>
      </c>
      <c r="B13" s="12" t="n">
        <v>4</v>
      </c>
      <c r="D13" s="11" t="inlineStr">
        <is>
          <t>Critical</t>
        </is>
      </c>
      <c r="E13" s="12" t="n">
        <v>4</v>
      </c>
      <c r="G13" s="11" t="inlineStr">
        <is>
          <t>Privileged / integrated</t>
        </is>
      </c>
      <c r="H13" s="12" t="n">
        <v>4</v>
      </c>
      <c r="L13" s="13" t="inlineStr">
        <is>
          <t>AI use: 'Yes' when the vendor applies AI / machine learning (including third-party LLMs) to your data - this doubles the score so AI-enabled services are assessed earlier and deeper.</t>
        </is>
      </c>
    </row>
    <row r="15" ht="30" customHeight="1">
      <c r="A15" s="14" t="inlineStr">
        <is>
          <t>Examples:  Restricted (4) x Critical (4) x Privileged (4) x No AI (1) = 64 -&gt; Tier 1   |   Confidential (3) x Medium (2) x Read-only (2) x AI (2) = 24 -&gt; Tier 2   |   Internal (2) x Low (1) x None (1) x No (1) = 2 -&gt; Tier 3</t>
        </is>
      </c>
    </row>
    <row r="18">
      <c r="A18" s="5" t="inlineStr">
        <is>
          <t>2. DUE-DILIGENCE DEPTH AND REVIEW CADENCE PER TIER</t>
        </is>
      </c>
      <c r="B18" s="6" t="n"/>
      <c r="C18" s="6" t="n"/>
      <c r="D18" s="6" t="n"/>
      <c r="E18" s="6" t="n"/>
      <c r="F18" s="6" t="n"/>
      <c r="G18" s="6" t="n"/>
      <c r="H18" s="6" t="n"/>
      <c r="I18" s="6" t="n"/>
      <c r="J18" s="6" t="n"/>
      <c r="K18" s="6" t="n"/>
      <c r="L18" s="6" t="n"/>
    </row>
    <row r="19">
      <c r="A19" s="8" t="inlineStr">
        <is>
          <t>The review cadence (months) drives the 'Next review' date in 04_Assessment_Summary. Change the blue values to match your policy.</t>
        </is>
      </c>
    </row>
    <row r="21" ht="30" customHeight="1">
      <c r="A21" s="9" t="inlineStr">
        <is>
          <t>Tier</t>
        </is>
      </c>
      <c r="B21" s="9" t="inlineStr">
        <is>
          <t>Cadence (months)</t>
        </is>
      </c>
      <c r="C21" s="9" t="inlineStr">
        <is>
          <t>Due-diligence depth</t>
        </is>
      </c>
      <c r="D21" s="15" t="n"/>
      <c r="E21" s="15" t="n"/>
      <c r="F21" s="15" t="n"/>
      <c r="G21" s="15" t="n"/>
      <c r="H21" s="15" t="n"/>
      <c r="I21" s="15" t="n"/>
      <c r="J21" s="15" t="n"/>
      <c r="K21" s="15" t="n"/>
      <c r="L21" s="16" t="n"/>
    </row>
    <row r="22" ht="64" customHeight="1">
      <c r="A22" s="17" t="inlineStr">
        <is>
          <t>Tier 1</t>
        </is>
      </c>
      <c r="B22" s="12" t="n">
        <v>12</v>
      </c>
      <c r="C22" s="13" t="inlineStr">
        <is>
          <t>Full questionnaire (all 60 questions) with evidence for every weight-3 question; independent assurance report (ISO/IEC 27001 certificate with scope, or SOC 2 Type II) reviewed; penetration test summary and DR test result requested; architecture / data-flow walkthrough with the vendor; all 'Required' contract clauses in place before go-live; executive risk owner signs the residual rating.</t>
        </is>
      </c>
    </row>
    <row r="23" ht="64" customHeight="1">
      <c r="A23" s="18" t="inlineStr">
        <is>
          <t>Tier 2</t>
        </is>
      </c>
      <c r="B23" s="12" t="n">
        <v>24</v>
      </c>
      <c r="C23" s="13" t="inlineStr">
        <is>
          <t>Full questionnaire; evidence for weight-3 questions only; certificate or attestation reviewed when available; 'Required' clauses for Tier 2 in place; business owner signs the residual rating.</t>
        </is>
      </c>
    </row>
    <row r="24" ht="64" customHeight="1">
      <c r="A24" s="19" t="inlineStr">
        <is>
          <t>Tier 3</t>
        </is>
      </c>
      <c r="B24" s="12" t="n">
        <v>36</v>
      </c>
      <c r="C24" s="13" t="inlineStr">
        <is>
          <t>Short-form review: governance, access, data protection and incident domains only (or vendor's published security page); standard contract terms; business owner confirms no system access and no confidential data before onboarding.</t>
        </is>
      </c>
    </row>
    <row r="26">
      <c r="A26" s="5" t="inlineStr">
        <is>
          <t>3. QUESTIONNAIRE SCORING AND RESIDUAL RATING</t>
        </is>
      </c>
      <c r="B26" s="6" t="n"/>
      <c r="C26" s="6" t="n"/>
      <c r="D26" s="6" t="n"/>
      <c r="E26" s="6" t="n"/>
      <c r="F26" s="6" t="n"/>
      <c r="G26" s="6" t="n"/>
      <c r="H26" s="6" t="n"/>
      <c r="I26" s="6" t="n"/>
      <c r="J26" s="6" t="n"/>
      <c r="K26" s="6" t="n"/>
      <c r="L26" s="6" t="n"/>
    </row>
    <row r="27" ht="30" customHeight="1">
      <c r="A27" s="8" t="inlineStr">
        <is>
          <t>Each answer earns points x weight: Yes = 1, Partial = 0.5, No = 0, N/A = excluded. Domain score = points obtained / points available. Score band: Strong &gt;= 85 %, Adequate &gt;= 70 %, Weak &gt;= 50 %, Poor &lt; 50 %. The residual rating combines the tier (inherent) with the score band (control strength):</t>
        </is>
      </c>
    </row>
    <row r="29" ht="26" customHeight="1">
      <c r="A29" s="9" t="inlineStr">
        <is>
          <t>Tier \ Score band</t>
        </is>
      </c>
      <c r="B29" s="9" t="inlineStr">
        <is>
          <t>Strong</t>
        </is>
      </c>
      <c r="C29" s="9" t="inlineStr">
        <is>
          <t>Adequate</t>
        </is>
      </c>
      <c r="D29" s="9" t="inlineStr">
        <is>
          <t>Weak</t>
        </is>
      </c>
      <c r="E29" s="9" t="inlineStr">
        <is>
          <t>Poor</t>
        </is>
      </c>
      <c r="G29" s="10" t="inlineStr">
        <is>
          <t>Rating</t>
        </is>
      </c>
      <c r="H29" s="10" t="inlineStr">
        <is>
          <t>Expected response</t>
        </is>
      </c>
    </row>
    <row r="30" ht="34" customHeight="1">
      <c r="A30" s="17" t="inlineStr">
        <is>
          <t>Tier 1</t>
        </is>
      </c>
      <c r="B30" s="20" t="inlineStr">
        <is>
          <t>Medium</t>
        </is>
      </c>
      <c r="C30" s="20" t="inlineStr">
        <is>
          <t>High</t>
        </is>
      </c>
      <c r="D30" s="20" t="inlineStr">
        <is>
          <t>Critical</t>
        </is>
      </c>
      <c r="E30" s="20" t="inlineStr">
        <is>
          <t>Critical</t>
        </is>
      </c>
      <c r="G30" s="17" t="inlineStr">
        <is>
          <t>Critical</t>
        </is>
      </c>
      <c r="H30" s="13" t="inlineStr">
        <is>
          <t>Do not onboard (or suspend expansion) until remediation is agreed with dates; executive sign-off required to continue; re-assess within 3 months.</t>
        </is>
      </c>
    </row>
    <row r="31" ht="34" customHeight="1">
      <c r="A31" s="18" t="inlineStr">
        <is>
          <t>Tier 2</t>
        </is>
      </c>
      <c r="B31" s="20" t="inlineStr">
        <is>
          <t>Low</t>
        </is>
      </c>
      <c r="C31" s="20" t="inlineStr">
        <is>
          <t>Medium</t>
        </is>
      </c>
      <c r="D31" s="20" t="inlineStr">
        <is>
          <t>High</t>
        </is>
      </c>
      <c r="E31" s="20" t="inlineStr">
        <is>
          <t>High</t>
        </is>
      </c>
      <c r="G31" s="18" t="inlineStr">
        <is>
          <t>High</t>
        </is>
      </c>
      <c r="H31" s="13" t="inlineStr">
        <is>
          <t>Remediation plan with owner and dates before go-live or renewal; compensating controls on your side; re-assess within 6 months.</t>
        </is>
      </c>
    </row>
    <row r="32" ht="34" customHeight="1">
      <c r="A32" s="19" t="inlineStr">
        <is>
          <t>Tier 3</t>
        </is>
      </c>
      <c r="B32" s="20" t="inlineStr">
        <is>
          <t>Low</t>
        </is>
      </c>
      <c r="C32" s="20" t="inlineStr">
        <is>
          <t>Low</t>
        </is>
      </c>
      <c r="D32" s="20" t="inlineStr">
        <is>
          <t>Medium</t>
        </is>
      </c>
      <c r="E32" s="20" t="inlineStr">
        <is>
          <t>Medium</t>
        </is>
      </c>
      <c r="G32" s="21" t="inlineStr">
        <is>
          <t>Medium</t>
        </is>
      </c>
      <c r="H32" s="13" t="inlineStr">
        <is>
          <t>Track open findings in the summary; include fixes in the next renewal; review at the tier cadence.</t>
        </is>
      </c>
    </row>
    <row r="33" ht="34" customHeight="1">
      <c r="G33" s="19" t="inlineStr">
        <is>
          <t>Low</t>
        </is>
      </c>
      <c r="H33" s="13" t="inlineStr">
        <is>
          <t>Accept; review at the tier cadence or on material change.</t>
        </is>
      </c>
    </row>
    <row r="34" ht="30" customHeight="1">
      <c r="A34" s="14" t="inlineStr">
        <is>
          <t>Override: if a single critical finding (for example no MFA for privileged access, or a recent unresolved breach) justifies a harsher rating, use the 'Override rating' column in 04_Assessment_Summary and record the reason.</t>
        </is>
      </c>
    </row>
    <row r="36">
      <c r="A36" s="5" t="inlineStr">
        <is>
          <t>4. STEP-BY-STEP</t>
        </is>
      </c>
      <c r="B36" s="6" t="n"/>
      <c r="C36" s="6" t="n"/>
      <c r="D36" s="6" t="n"/>
      <c r="E36" s="6" t="n"/>
      <c r="F36" s="6" t="n"/>
      <c r="G36" s="6" t="n"/>
      <c r="H36" s="6" t="n"/>
      <c r="I36" s="6" t="n"/>
      <c r="J36" s="6" t="n"/>
      <c r="K36" s="6" t="n"/>
      <c r="L36" s="6" t="n"/>
    </row>
    <row r="37" ht="30" customHeight="1">
      <c r="A37" s="7" t="inlineStr">
        <is>
          <t>Step 1 - Inventory</t>
        </is>
      </c>
      <c r="B37" s="22" t="inlineStr">
        <is>
          <t>Record every vendor with access to systems or data in 02_Vendor_Inventory. Pick the four risk factors from the drop-downs; the score and tier are computed.</t>
        </is>
      </c>
    </row>
    <row r="38" ht="30" customHeight="1">
      <c r="A38" s="7" t="inlineStr">
        <is>
          <t>Step 2 - Send</t>
        </is>
      </c>
      <c r="B38" s="22" t="inlineStr">
        <is>
          <t>Send questionnaire/vendor-questionnaire.md (or the CSV) to the vendor. Tier 3 vendors answer the short form only.</t>
        </is>
      </c>
    </row>
    <row r="39" ht="30" customHeight="1">
      <c r="A39" s="7" t="inlineStr">
        <is>
          <t>Step 3 - Assess</t>
        </is>
      </c>
      <c r="B39" s="22" t="inlineStr">
        <is>
          <t>Select the vendor at the top of 03_Questionnaire, enter the answers, read the evidence, note gaps. Domain and overall scores are computed.</t>
        </is>
      </c>
    </row>
    <row r="40" ht="30" customHeight="1">
      <c r="A40" s="7" t="inlineStr">
        <is>
          <t>Step 4 - Rate</t>
        </is>
      </c>
      <c r="B40" s="22" t="inlineStr">
        <is>
          <t>Copy the overall score into 04_Assessment_Summary (one row per vendor). The residual rating, next review date and overdue flag are computed. Use the override only with a written reason.</t>
        </is>
      </c>
    </row>
    <row r="41" ht="30" customHeight="1">
      <c r="A41" s="7" t="inlineStr">
        <is>
          <t>Step 5 - Contract</t>
        </is>
      </c>
      <c r="B41" s="22" t="inlineStr">
        <is>
          <t>In 05_Contract_Clauses_Checklist, select the vendor and mark each clause Y/N against the contract. Missing 'Required' clauses are counted.</t>
        </is>
      </c>
    </row>
    <row r="42" ht="30" customHeight="1">
      <c r="A42" s="7" t="inlineStr">
        <is>
          <t>Step 6 - Report</t>
        </is>
      </c>
      <c r="B42" s="22" t="inlineStr">
        <is>
          <t>06_Dashboard gives counts by tier and rating, overdue reviews and coverage, for management review and audit evidence.</t>
        </is>
      </c>
    </row>
    <row r="43" ht="30" customHeight="1">
      <c r="A43" s="7" t="inlineStr">
        <is>
          <t>Step 7 - Repeat</t>
        </is>
      </c>
      <c r="B43" s="22" t="inlineStr">
        <is>
          <t>Re-assess at the tier cadence, at renewal, after an incident, or when the service changes materially (new AI feature, new sub-processor, new data).</t>
        </is>
      </c>
    </row>
    <row r="45">
      <c r="A45" s="5" t="inlineStr">
        <is>
          <t>5. STANDARDS ALIGNMENT (identifiers only - see docs/standards-mapping.md)</t>
        </is>
      </c>
      <c r="B45" s="6" t="n"/>
      <c r="C45" s="6" t="n"/>
      <c r="D45" s="6" t="n"/>
      <c r="E45" s="6" t="n"/>
      <c r="F45" s="6" t="n"/>
      <c r="G45" s="6" t="n"/>
      <c r="H45" s="6" t="n"/>
      <c r="I45" s="6" t="n"/>
      <c r="J45" s="6" t="n"/>
      <c r="K45" s="6" t="n"/>
      <c r="L45" s="6" t="n"/>
    </row>
    <row r="46" ht="30" customHeight="1">
      <c r="A46" s="7" t="inlineStr">
        <is>
          <t>ISO/IEC 27001:2022</t>
        </is>
      </c>
      <c r="B46" s="22" t="inlineStr">
        <is>
          <t>Annex A.5.19 (supplier relationships), A.5.20 (addressing security in supplier agreements), A.5.21 (ICT supply chain), A.5.22 (monitoring and review of supplier services), A.5.23 (cloud services).</t>
        </is>
      </c>
    </row>
    <row r="47" ht="30" customHeight="1">
      <c r="A47" s="7" t="inlineStr">
        <is>
          <t>NIST CSF 2.0</t>
        </is>
      </c>
      <c r="B47" s="22" t="inlineStr">
        <is>
          <t>GV.SC-01 to GV.SC-10 (cybersecurity supply chain risk management), plus ID.RA and GV.RM for the tiering criteria.</t>
        </is>
      </c>
    </row>
    <row r="48" ht="30" customHeight="1">
      <c r="A48" s="7" t="inlineStr">
        <is>
          <t>SOC 2</t>
        </is>
      </c>
      <c r="B48" s="22" t="inlineStr">
        <is>
          <t>CC9.2 (vendor and business partner risk management) - and the trust-services criteria the vendor's own report covers.</t>
        </is>
      </c>
    </row>
    <row r="49" ht="30" customHeight="1">
      <c r="A49" s="7" t="inlineStr">
        <is>
          <t>ISO/IEC 42001:2023</t>
        </is>
      </c>
      <c r="B49" s="22" t="inlineStr">
        <is>
          <t>Annex A.10 (third-party and customer relationships) for AI-enabled vendors, together with A.5 (impact assessment) and A.7 (data for AI systems).</t>
        </is>
      </c>
    </row>
    <row r="51">
      <c r="A51" s="5" t="inlineStr">
        <is>
          <t>6. CONVENTIONS AND NOTES</t>
        </is>
      </c>
      <c r="B51" s="6" t="n"/>
      <c r="C51" s="6" t="n"/>
      <c r="D51" s="6" t="n"/>
      <c r="E51" s="6" t="n"/>
      <c r="F51" s="6" t="n"/>
      <c r="G51" s="6" t="n"/>
      <c r="H51" s="6" t="n"/>
      <c r="I51" s="6" t="n"/>
      <c r="J51" s="6" t="n"/>
      <c r="K51" s="6" t="n"/>
      <c r="L51" s="6" t="n"/>
    </row>
    <row r="52" ht="20" customHeight="1">
      <c r="A52" s="23" t="inlineStr">
        <is>
          <t>Blue text</t>
        </is>
      </c>
      <c r="B52" s="22" t="inlineStr">
        <is>
          <t>Input cells - type or pick from the drop-down.</t>
        </is>
      </c>
    </row>
    <row r="53" ht="20" customHeight="1">
      <c r="A53" s="7" t="inlineStr">
        <is>
          <t>Black on grey</t>
        </is>
      </c>
      <c r="B53" s="22" t="inlineStr">
        <is>
          <t>Formulas - do not overwrite.</t>
        </is>
      </c>
    </row>
    <row r="54" ht="20" customHeight="1">
      <c r="A54" s="7" t="inlineStr">
        <is>
          <t>Red date</t>
        </is>
      </c>
      <c r="B54" s="22" t="inlineStr">
        <is>
          <t>Next review date in the past and assessment not complete = overdue.</t>
        </is>
      </c>
    </row>
    <row r="55" ht="20" customHeight="1">
      <c r="A55" s="7" t="inlineStr">
        <is>
          <t>No personal data</t>
        </is>
      </c>
      <c r="B55" s="22" t="inlineStr">
        <is>
          <t>Use roles (e.g. 'Head of HR'), never names. Keep vendor evidence outside this file; record only where it is stored.</t>
        </is>
      </c>
    </row>
    <row r="56" ht="20" customHeight="1">
      <c r="A56" s="7" t="inlineStr">
        <is>
          <t>Disclaimer</t>
        </is>
      </c>
      <c r="B56" s="22" t="inlineStr">
        <is>
          <t>This template supports, but does not replace, legal review of contracts, professional judgement or a certification audit.</t>
        </is>
      </c>
    </row>
  </sheetData>
  <mergeCells count="31">
    <mergeCell ref="H30:L30"/>
    <mergeCell ref="A7:L7"/>
    <mergeCell ref="C23:L23"/>
    <mergeCell ref="H29:L29"/>
    <mergeCell ref="B54:L54"/>
    <mergeCell ref="B47:L47"/>
    <mergeCell ref="B46:L46"/>
    <mergeCell ref="A27:L27"/>
    <mergeCell ref="H31:L31"/>
    <mergeCell ref="B56:L56"/>
    <mergeCell ref="B43:L43"/>
    <mergeCell ref="B52:L52"/>
    <mergeCell ref="B48:L48"/>
    <mergeCell ref="B39:L39"/>
    <mergeCell ref="B42:L42"/>
    <mergeCell ref="C24:L24"/>
    <mergeCell ref="B53:L53"/>
    <mergeCell ref="B38:L38"/>
    <mergeCell ref="A19:L19"/>
    <mergeCell ref="H32:L32"/>
    <mergeCell ref="B37:L37"/>
    <mergeCell ref="A34:L34"/>
    <mergeCell ref="B40:L40"/>
    <mergeCell ref="B49:L49"/>
    <mergeCell ref="A15:L15"/>
    <mergeCell ref="C22:L22"/>
    <mergeCell ref="B55:L55"/>
    <mergeCell ref="C21:L21"/>
    <mergeCell ref="A6:L6"/>
    <mergeCell ref="H33:L33"/>
    <mergeCell ref="B41:L41"/>
  </mergeCells>
  <conditionalFormatting sqref="B30:E32">
    <cfRule type="expression" priority="1" dxfId="0" stopIfTrue="1">
      <formula>B30="Low"</formula>
    </cfRule>
    <cfRule type="expression" priority="2" dxfId="1" stopIfTrue="1">
      <formula>B30="Medium"</formula>
    </cfRule>
    <cfRule type="expression" priority="3" dxfId="2" stopIfTrue="1">
      <formula>B30="High"</formula>
    </cfRule>
    <cfRule type="expression" priority="4" dxfId="3" stopIfTrue="1">
      <formula>B30="Critical"</formula>
    </cfRule>
  </conditionalFormatting>
  <printOptions horizontalCentered="1"/>
  <pageMargins left="0.75" right="0.75" top="1" bottom="1" header="0.5" footer="0.5"/>
  <pageSetup orientation="landscape" fitToHeight="0" fitToWidth="1"/>
  <legacyDrawing xmlns:r="http://schemas.openxmlformats.org/officeDocument/2006/relationships" r:id="anysvml"/>
</worksheet>
</file>

<file path=xl/worksheets/sheet2.xml><?xml version="1.0" encoding="utf-8"?>
<worksheet xmlns="http://schemas.openxmlformats.org/spreadsheetml/2006/main">
  <sheetPr>
    <tabColor rgb="00548235"/>
    <outlinePr summaryBelow="1" summaryRight="1"/>
    <pageSetUpPr fitToPage="1"/>
  </sheetPr>
  <dimension ref="A1:O24"/>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10" customWidth="1" min="1" max="1"/>
    <col width="26" customWidth="1" min="2" max="2"/>
    <col width="40" customWidth="1" min="3" max="3"/>
    <col width="26" customWidth="1" min="4" max="4"/>
    <col width="22" customWidth="1" min="5" max="5"/>
    <col width="14" customWidth="1" min="6" max="6"/>
    <col width="13" customWidth="1" min="7" max="7"/>
    <col width="20" customWidth="1" min="8" max="8"/>
    <col width="9" customWidth="1" min="9" max="9"/>
    <col width="10" customWidth="1" min="10" max="10"/>
    <col width="10" customWidth="1" min="11" max="11"/>
    <col width="16" customWidth="1" min="12" max="12"/>
    <col width="12" customWidth="1" min="13" max="13"/>
    <col width="13" customWidth="1" min="14" max="14"/>
    <col width="50" customWidth="1" min="15" max="15"/>
  </cols>
  <sheetData>
    <row r="1" ht="34" customHeight="1">
      <c r="A1" s="1" t="inlineStr">
        <is>
          <t>Vendor Inventory</t>
        </is>
      </c>
      <c r="B1" s="2" t="n"/>
      <c r="C1" s="2" t="n"/>
      <c r="D1" s="2" t="n"/>
      <c r="E1" s="2" t="n"/>
      <c r="F1" s="2" t="n"/>
      <c r="G1" s="2" t="n"/>
      <c r="H1" s="2" t="n"/>
      <c r="I1" s="2" t="n"/>
      <c r="J1" s="2" t="n"/>
      <c r="K1" s="2" t="n"/>
      <c r="L1" s="2" t="n"/>
      <c r="M1" s="2" t="n"/>
      <c r="N1" s="2" t="n"/>
      <c r="O1" s="2" t="n"/>
    </row>
    <row r="2" ht="22" customHeight="1">
      <c r="A2" s="3" t="inlineStr">
        <is>
          <t>One row per vendor with access to systems or data. Blue = input; score and tier are computed. Sample vendors are fictional.</t>
        </is>
      </c>
    </row>
    <row r="4" ht="40" customHeight="1">
      <c r="A4" s="9" t="inlineStr">
        <is>
          <t>Vendor ID</t>
        </is>
      </c>
      <c r="B4" s="9" t="inlineStr">
        <is>
          <t>Vendor Name</t>
        </is>
      </c>
      <c r="C4" s="9" t="inlineStr">
        <is>
          <t>Service / What they do for us</t>
        </is>
      </c>
      <c r="D4" s="9" t="inlineStr">
        <is>
          <t>Category</t>
        </is>
      </c>
      <c r="E4" s="9" t="inlineStr">
        <is>
          <t>Business Owner (role)</t>
        </is>
      </c>
      <c r="F4" s="9" t="inlineStr">
        <is>
          <t>Data Classification</t>
        </is>
      </c>
      <c r="G4" s="9" t="inlineStr">
        <is>
          <t>Business Criticality</t>
        </is>
      </c>
      <c r="H4" s="9" t="inlineStr">
        <is>
          <t>Access Type</t>
        </is>
      </c>
      <c r="I4" s="9" t="inlineStr">
        <is>
          <t>AI Use?</t>
        </is>
      </c>
      <c r="J4" s="9" t="inlineStr">
        <is>
          <t>Inherent Score</t>
        </is>
      </c>
      <c r="K4" s="9" t="inlineStr">
        <is>
          <t>Inherent Tier</t>
        </is>
      </c>
      <c r="L4" s="9" t="inlineStr">
        <is>
          <t>Data Location</t>
        </is>
      </c>
      <c r="M4" s="9" t="inlineStr">
        <is>
          <t>Contract End</t>
        </is>
      </c>
      <c r="N4" s="9" t="inlineStr">
        <is>
          <t>Status</t>
        </is>
      </c>
      <c r="O4" s="9" t="inlineStr">
        <is>
          <t>Notes</t>
        </is>
      </c>
    </row>
    <row r="5" ht="44" customHeight="1">
      <c r="A5" s="24" t="inlineStr">
        <is>
          <t>VND-001</t>
        </is>
      </c>
      <c r="B5" s="25" t="inlineStr">
        <is>
          <t>Contoso Cloud Platform</t>
        </is>
      </c>
      <c r="C5" s="25" t="inlineStr">
        <is>
          <t>Hosting of the ERP and customer portal (IaaS/PaaS)</t>
        </is>
      </c>
      <c r="D5" s="25" t="inlineStr">
        <is>
          <t>Cloud infrastructure (IaaS/PaaS)</t>
        </is>
      </c>
      <c r="E5" s="25" t="inlineStr">
        <is>
          <t>Head of Infrastructure</t>
        </is>
      </c>
      <c r="F5" s="26" t="inlineStr">
        <is>
          <t>Restricted</t>
        </is>
      </c>
      <c r="G5" s="26" t="inlineStr">
        <is>
          <t>Critical</t>
        </is>
      </c>
      <c r="H5" s="26" t="inlineStr">
        <is>
          <t>Privileged / integrated</t>
        </is>
      </c>
      <c r="I5" s="26" t="inlineStr">
        <is>
          <t>No</t>
        </is>
      </c>
      <c r="J5" s="27">
        <f>IF(OR(F5="",G5="",H5="",I5=""),"",IFERROR(VLOOKUP(F5,'01_Methodology'!$A$10:$B$13,2,FALSE)*VLOOKUP(G5,'01_Methodology'!$D$10:$E$13,2,FALSE)*VLOOKUP(H5,'01_Methodology'!$G$10:$H$13,2,FALSE)*VLOOKUP(I5,'01_Methodology'!$J$10:$K$11,2,FALSE),"check lists"))</f>
        <v/>
      </c>
      <c r="K5" s="27">
        <f>IF(J5="","",IF(ISNUMBER(J5),IF(J5&gt;=36,"Tier 1",IF(J5&gt;=12,"Tier 2","Tier 3")),""))</f>
        <v/>
      </c>
      <c r="L5" s="25" t="inlineStr">
        <is>
          <t>EU (two regions)</t>
        </is>
      </c>
      <c r="M5" s="28" t="n">
        <v>46568</v>
      </c>
      <c r="N5" s="26" t="inlineStr">
        <is>
          <t>Active</t>
        </is>
      </c>
      <c r="O5" s="25" t="inlineStr">
        <is>
          <t>Single cloud provider for production workloads. Exit plan to be documented.</t>
        </is>
      </c>
    </row>
    <row r="6" ht="44" customHeight="1">
      <c r="A6" s="24" t="inlineStr">
        <is>
          <t>VND-002</t>
        </is>
      </c>
      <c r="B6" s="25" t="inlineStr">
        <is>
          <t>Fabrikam People Cloud</t>
        </is>
      </c>
      <c r="C6" s="25" t="inlineStr">
        <is>
          <t>HR and payroll SaaS for all employees</t>
        </is>
      </c>
      <c r="D6" s="25" t="inlineStr">
        <is>
          <t>SaaS</t>
        </is>
      </c>
      <c r="E6" s="25" t="inlineStr">
        <is>
          <t>Head of HR</t>
        </is>
      </c>
      <c r="F6" s="26" t="inlineStr">
        <is>
          <t>Restricted</t>
        </is>
      </c>
      <c r="G6" s="26" t="inlineStr">
        <is>
          <t>High</t>
        </is>
      </c>
      <c r="H6" s="26" t="inlineStr">
        <is>
          <t>Read / write</t>
        </is>
      </c>
      <c r="I6" s="26" t="inlineStr">
        <is>
          <t>Yes</t>
        </is>
      </c>
      <c r="J6" s="27">
        <f>IF(OR(F6="",G6="",H6="",I6=""),"",IFERROR(VLOOKUP(F6,'01_Methodology'!$A$10:$B$13,2,FALSE)*VLOOKUP(G6,'01_Methodology'!$D$10:$E$13,2,FALSE)*VLOOKUP(H6,'01_Methodology'!$G$10:$H$13,2,FALSE)*VLOOKUP(I6,'01_Methodology'!$J$10:$K$11,2,FALSE),"check lists"))</f>
        <v/>
      </c>
      <c r="K6" s="27">
        <f>IF(J6="","",IF(ISNUMBER(J6),IF(J6&gt;=36,"Tier 1",IF(J6&gt;=12,"Tier 2","Tier 3")),""))</f>
        <v/>
      </c>
      <c r="L6" s="25" t="inlineStr">
        <is>
          <t>EU</t>
        </is>
      </c>
      <c r="M6" s="28" t="n">
        <v>46477</v>
      </c>
      <c r="N6" s="26" t="inlineStr">
        <is>
          <t>Active</t>
        </is>
      </c>
      <c r="O6" s="25" t="inlineStr">
        <is>
          <t>Processes employee personal and banking data. Embedded AI assistant for HR queries.</t>
        </is>
      </c>
    </row>
    <row r="7" ht="44" customHeight="1">
      <c r="A7" s="24" t="inlineStr">
        <is>
          <t>VND-003</t>
        </is>
      </c>
      <c r="B7" s="25" t="inlineStr">
        <is>
          <t>Northwind Logistics</t>
        </is>
      </c>
      <c r="C7" s="25" t="inlineStr">
        <is>
          <t>Third-party warehousing and last-mile delivery with EDI integration</t>
        </is>
      </c>
      <c r="D7" s="25" t="inlineStr">
        <is>
          <t>Logistics / operations</t>
        </is>
      </c>
      <c r="E7" s="25" t="inlineStr">
        <is>
          <t>Head of Supply Chain</t>
        </is>
      </c>
      <c r="F7" s="26" t="inlineStr">
        <is>
          <t>Confidential</t>
        </is>
      </c>
      <c r="G7" s="26" t="inlineStr">
        <is>
          <t>Critical</t>
        </is>
      </c>
      <c r="H7" s="26" t="inlineStr">
        <is>
          <t>Read / write</t>
        </is>
      </c>
      <c r="I7" s="26" t="inlineStr">
        <is>
          <t>No</t>
        </is>
      </c>
      <c r="J7" s="27">
        <f>IF(OR(F7="",G7="",H7="",I7=""),"",IFERROR(VLOOKUP(F7,'01_Methodology'!$A$10:$B$13,2,FALSE)*VLOOKUP(G7,'01_Methodology'!$D$10:$E$13,2,FALSE)*VLOOKUP(H7,'01_Methodology'!$G$10:$H$13,2,FALSE)*VLOOKUP(I7,'01_Methodology'!$J$10:$K$11,2,FALSE),"check lists"))</f>
        <v/>
      </c>
      <c r="K7" s="27">
        <f>IF(J7="","",IF(ISNUMBER(J7),IF(J7&gt;=36,"Tier 1",IF(J7&gt;=12,"Tier 2","Tier 3")),""))</f>
        <v/>
      </c>
      <c r="L7" s="25" t="inlineStr">
        <is>
          <t>EU + UK</t>
        </is>
      </c>
      <c r="M7" s="28" t="n">
        <v>46387</v>
      </c>
      <c r="N7" s="26" t="inlineStr">
        <is>
          <t>Active</t>
        </is>
      </c>
      <c r="O7" s="25" t="inlineStr">
        <is>
          <t>Receives customer delivery addresses by EDI. Contract renewal due; include updated clauses.</t>
        </is>
      </c>
    </row>
    <row r="8" ht="44" customHeight="1">
      <c r="A8" s="24" t="inlineStr">
        <is>
          <t>VND-004</t>
        </is>
      </c>
      <c r="B8" s="25" t="inlineStr">
        <is>
          <t>Litware Insight</t>
        </is>
      </c>
      <c r="C8" s="25" t="inlineStr">
        <is>
          <t>AI-driven demand-forecasting analytics (SaaS)</t>
        </is>
      </c>
      <c r="D8" s="25" t="inlineStr">
        <is>
          <t>Data processor / analytics</t>
        </is>
      </c>
      <c r="E8" s="25" t="inlineStr">
        <is>
          <t>Head of Data &amp; Analytics</t>
        </is>
      </c>
      <c r="F8" s="26" t="inlineStr">
        <is>
          <t>Confidential</t>
        </is>
      </c>
      <c r="G8" s="26" t="inlineStr">
        <is>
          <t>Medium</t>
        </is>
      </c>
      <c r="H8" s="26" t="inlineStr">
        <is>
          <t>Read-only</t>
        </is>
      </c>
      <c r="I8" s="26" t="inlineStr">
        <is>
          <t>Yes</t>
        </is>
      </c>
      <c r="J8" s="27">
        <f>IF(OR(F8="",G8="",H8="",I8=""),"",IFERROR(VLOOKUP(F8,'01_Methodology'!$A$10:$B$13,2,FALSE)*VLOOKUP(G8,'01_Methodology'!$D$10:$E$13,2,FALSE)*VLOOKUP(H8,'01_Methodology'!$G$10:$H$13,2,FALSE)*VLOOKUP(I8,'01_Methodology'!$J$10:$K$11,2,FALSE),"check lists"))</f>
        <v/>
      </c>
      <c r="K8" s="27">
        <f>IF(J8="","",IF(ISNUMBER(J8),IF(J8&gt;=36,"Tier 1",IF(J8&gt;=12,"Tier 2","Tier 3")),""))</f>
        <v/>
      </c>
      <c r="L8" s="25" t="inlineStr">
        <is>
          <t>US</t>
        </is>
      </c>
      <c r="M8" s="28" t="n">
        <v>46660</v>
      </c>
      <c r="N8" s="26" t="inlineStr">
        <is>
          <t>Active</t>
        </is>
      </c>
      <c r="O8" s="25" t="inlineStr">
        <is>
          <t>Sales history exported nightly. Vendor trains models on aggregated customer data - confirm opt-out.</t>
        </is>
      </c>
    </row>
    <row r="9" ht="44" customHeight="1">
      <c r="A9" s="24" t="inlineStr">
        <is>
          <t>VND-005</t>
        </is>
      </c>
      <c r="B9" s="25" t="inlineStr">
        <is>
          <t>Proseware Managed IT</t>
        </is>
      </c>
      <c r="C9" s="25" t="inlineStr">
        <is>
          <t>Outsourced service desk and endpoint administration</t>
        </is>
      </c>
      <c r="D9" s="25" t="inlineStr">
        <is>
          <t>Managed service provider</t>
        </is>
      </c>
      <c r="E9" s="25" t="inlineStr">
        <is>
          <t>IT Operations Manager</t>
        </is>
      </c>
      <c r="F9" s="26" t="inlineStr">
        <is>
          <t>Confidential</t>
        </is>
      </c>
      <c r="G9" s="26" t="inlineStr">
        <is>
          <t>High</t>
        </is>
      </c>
      <c r="H9" s="26" t="inlineStr">
        <is>
          <t>Privileged / integrated</t>
        </is>
      </c>
      <c r="I9" s="26" t="inlineStr">
        <is>
          <t>No</t>
        </is>
      </c>
      <c r="J9" s="27">
        <f>IF(OR(F9="",G9="",H9="",I9=""),"",IFERROR(VLOOKUP(F9,'01_Methodology'!$A$10:$B$13,2,FALSE)*VLOOKUP(G9,'01_Methodology'!$D$10:$E$13,2,FALSE)*VLOOKUP(H9,'01_Methodology'!$G$10:$H$13,2,FALSE)*VLOOKUP(I9,'01_Methodology'!$J$10:$K$11,2,FALSE),"check lists"))</f>
        <v/>
      </c>
      <c r="K9" s="27">
        <f>IF(J9="","",IF(ISNUMBER(J9),IF(J9&gt;=36,"Tier 1",IF(J9&gt;=12,"Tier 2","Tier 3")),""))</f>
        <v/>
      </c>
      <c r="L9" s="25" t="inlineStr">
        <is>
          <t>EU (remote access)</t>
        </is>
      </c>
      <c r="M9" s="28" t="n">
        <v>46418</v>
      </c>
      <c r="N9" s="26" t="inlineStr">
        <is>
          <t>Active</t>
        </is>
      </c>
      <c r="O9" s="25" t="inlineStr">
        <is>
          <t>Holds domain-admin equivalent rights through a PAM solution. Quarterly access review required.</t>
        </is>
      </c>
    </row>
    <row r="10" ht="44" customHeight="1">
      <c r="A10" s="24" t="inlineStr">
        <is>
          <t>VND-006</t>
        </is>
      </c>
      <c r="B10" s="25" t="inlineStr">
        <is>
          <t>Wingtip Print &amp; Promo</t>
        </is>
      </c>
      <c r="C10" s="25" t="inlineStr">
        <is>
          <t>Printed marketing material and branded merchandise</t>
        </is>
      </c>
      <c r="D10" s="25" t="inlineStr">
        <is>
          <t>Professional services</t>
        </is>
      </c>
      <c r="E10" s="25" t="inlineStr">
        <is>
          <t>Marketing Manager</t>
        </is>
      </c>
      <c r="F10" s="26" t="inlineStr">
        <is>
          <t>Public</t>
        </is>
      </c>
      <c r="G10" s="26" t="inlineStr">
        <is>
          <t>Low</t>
        </is>
      </c>
      <c r="H10" s="26" t="inlineStr">
        <is>
          <t>None</t>
        </is>
      </c>
      <c r="I10" s="26" t="inlineStr">
        <is>
          <t>No</t>
        </is>
      </c>
      <c r="J10" s="27">
        <f>IF(OR(F10="",G10="",H10="",I10=""),"",IFERROR(VLOOKUP(F10,'01_Methodology'!$A$10:$B$13,2,FALSE)*VLOOKUP(G10,'01_Methodology'!$D$10:$E$13,2,FALSE)*VLOOKUP(H10,'01_Methodology'!$G$10:$H$13,2,FALSE)*VLOOKUP(I10,'01_Methodology'!$J$10:$K$11,2,FALSE),"check lists"))</f>
        <v/>
      </c>
      <c r="K10" s="27">
        <f>IF(J10="","",IF(ISNUMBER(J10),IF(J10&gt;=36,"Tier 1",IF(J10&gt;=12,"Tier 2","Tier 3")),""))</f>
        <v/>
      </c>
      <c r="L10" s="25" t="inlineStr">
        <is>
          <t>Local</t>
        </is>
      </c>
      <c r="M10" s="28" t="n">
        <v>46752</v>
      </c>
      <c r="N10" s="26" t="inlineStr">
        <is>
          <t>Active</t>
        </is>
      </c>
      <c r="O10" s="25" t="inlineStr">
        <is>
          <t>No access to systems or personal data. Receives approved artwork only.</t>
        </is>
      </c>
    </row>
    <row r="11">
      <c r="A11" s="24" t="n"/>
      <c r="B11" s="25" t="n"/>
      <c r="C11" s="25" t="n"/>
      <c r="D11" s="25" t="n"/>
      <c r="E11" s="25" t="n"/>
      <c r="F11" s="26" t="n"/>
      <c r="G11" s="26" t="n"/>
      <c r="H11" s="26" t="n"/>
      <c r="I11" s="26" t="n"/>
      <c r="J11" s="27">
        <f>IF(OR(F11="",G11="",H11="",I11=""),"",IFERROR(VLOOKUP(F11,'01_Methodology'!$A$10:$B$13,2,FALSE)*VLOOKUP(G11,'01_Methodology'!$D$10:$E$13,2,FALSE)*VLOOKUP(H11,'01_Methodology'!$G$10:$H$13,2,FALSE)*VLOOKUP(I11,'01_Methodology'!$J$10:$K$11,2,FALSE),"check lists"))</f>
        <v/>
      </c>
      <c r="K11" s="27">
        <f>IF(J11="","",IF(ISNUMBER(J11),IF(J11&gt;=36,"Tier 1",IF(J11&gt;=12,"Tier 2","Tier 3")),""))</f>
        <v/>
      </c>
      <c r="L11" s="25" t="n"/>
      <c r="M11" s="28" t="n"/>
      <c r="N11" s="26" t="n"/>
      <c r="O11" s="25" t="n"/>
    </row>
    <row r="12">
      <c r="A12" s="24" t="n"/>
      <c r="B12" s="25" t="n"/>
      <c r="C12" s="25" t="n"/>
      <c r="D12" s="25" t="n"/>
      <c r="E12" s="25" t="n"/>
      <c r="F12" s="26" t="n"/>
      <c r="G12" s="26" t="n"/>
      <c r="H12" s="26" t="n"/>
      <c r="I12" s="26" t="n"/>
      <c r="J12" s="27">
        <f>IF(OR(F12="",G12="",H12="",I12=""),"",IFERROR(VLOOKUP(F12,'01_Methodology'!$A$10:$B$13,2,FALSE)*VLOOKUP(G12,'01_Methodology'!$D$10:$E$13,2,FALSE)*VLOOKUP(H12,'01_Methodology'!$G$10:$H$13,2,FALSE)*VLOOKUP(I12,'01_Methodology'!$J$10:$K$11,2,FALSE),"check lists"))</f>
        <v/>
      </c>
      <c r="K12" s="27">
        <f>IF(J12="","",IF(ISNUMBER(J12),IF(J12&gt;=36,"Tier 1",IF(J12&gt;=12,"Tier 2","Tier 3")),""))</f>
        <v/>
      </c>
      <c r="L12" s="25" t="n"/>
      <c r="M12" s="28" t="n"/>
      <c r="N12" s="26" t="n"/>
      <c r="O12" s="25" t="n"/>
    </row>
    <row r="13">
      <c r="A13" s="24" t="n"/>
      <c r="B13" s="25" t="n"/>
      <c r="C13" s="25" t="n"/>
      <c r="D13" s="25" t="n"/>
      <c r="E13" s="25" t="n"/>
      <c r="F13" s="26" t="n"/>
      <c r="G13" s="26" t="n"/>
      <c r="H13" s="26" t="n"/>
      <c r="I13" s="26" t="n"/>
      <c r="J13" s="27">
        <f>IF(OR(F13="",G13="",H13="",I13=""),"",IFERROR(VLOOKUP(F13,'01_Methodology'!$A$10:$B$13,2,FALSE)*VLOOKUP(G13,'01_Methodology'!$D$10:$E$13,2,FALSE)*VLOOKUP(H13,'01_Methodology'!$G$10:$H$13,2,FALSE)*VLOOKUP(I13,'01_Methodology'!$J$10:$K$11,2,FALSE),"check lists"))</f>
        <v/>
      </c>
      <c r="K13" s="27">
        <f>IF(J13="","",IF(ISNUMBER(J13),IF(J13&gt;=36,"Tier 1",IF(J13&gt;=12,"Tier 2","Tier 3")),""))</f>
        <v/>
      </c>
      <c r="L13" s="25" t="n"/>
      <c r="M13" s="28" t="n"/>
      <c r="N13" s="26" t="n"/>
      <c r="O13" s="25" t="n"/>
    </row>
    <row r="14">
      <c r="A14" s="24" t="n"/>
      <c r="B14" s="25" t="n"/>
      <c r="C14" s="25" t="n"/>
      <c r="D14" s="25" t="n"/>
      <c r="E14" s="25" t="n"/>
      <c r="F14" s="26" t="n"/>
      <c r="G14" s="26" t="n"/>
      <c r="H14" s="26" t="n"/>
      <c r="I14" s="26" t="n"/>
      <c r="J14" s="27">
        <f>IF(OR(F14="",G14="",H14="",I14=""),"",IFERROR(VLOOKUP(F14,'01_Methodology'!$A$10:$B$13,2,FALSE)*VLOOKUP(G14,'01_Methodology'!$D$10:$E$13,2,FALSE)*VLOOKUP(H14,'01_Methodology'!$G$10:$H$13,2,FALSE)*VLOOKUP(I14,'01_Methodology'!$J$10:$K$11,2,FALSE),"check lists"))</f>
        <v/>
      </c>
      <c r="K14" s="27">
        <f>IF(J14="","",IF(ISNUMBER(J14),IF(J14&gt;=36,"Tier 1",IF(J14&gt;=12,"Tier 2","Tier 3")),""))</f>
        <v/>
      </c>
      <c r="L14" s="25" t="n"/>
      <c r="M14" s="28" t="n"/>
      <c r="N14" s="26" t="n"/>
      <c r="O14" s="25" t="n"/>
    </row>
    <row r="15">
      <c r="A15" s="24" t="n"/>
      <c r="B15" s="25" t="n"/>
      <c r="C15" s="25" t="n"/>
      <c r="D15" s="25" t="n"/>
      <c r="E15" s="25" t="n"/>
      <c r="F15" s="26" t="n"/>
      <c r="G15" s="26" t="n"/>
      <c r="H15" s="26" t="n"/>
      <c r="I15" s="26" t="n"/>
      <c r="J15" s="27">
        <f>IF(OR(F15="",G15="",H15="",I15=""),"",IFERROR(VLOOKUP(F15,'01_Methodology'!$A$10:$B$13,2,FALSE)*VLOOKUP(G15,'01_Methodology'!$D$10:$E$13,2,FALSE)*VLOOKUP(H15,'01_Methodology'!$G$10:$H$13,2,FALSE)*VLOOKUP(I15,'01_Methodology'!$J$10:$K$11,2,FALSE),"check lists"))</f>
        <v/>
      </c>
      <c r="K15" s="27">
        <f>IF(J15="","",IF(ISNUMBER(J15),IF(J15&gt;=36,"Tier 1",IF(J15&gt;=12,"Tier 2","Tier 3")),""))</f>
        <v/>
      </c>
      <c r="L15" s="25" t="n"/>
      <c r="M15" s="28" t="n"/>
      <c r="N15" s="26" t="n"/>
      <c r="O15" s="25" t="n"/>
    </row>
    <row r="16">
      <c r="A16" s="24" t="n"/>
      <c r="B16" s="25" t="n"/>
      <c r="C16" s="25" t="n"/>
      <c r="D16" s="25" t="n"/>
      <c r="E16" s="25" t="n"/>
      <c r="F16" s="26" t="n"/>
      <c r="G16" s="26" t="n"/>
      <c r="H16" s="26" t="n"/>
      <c r="I16" s="26" t="n"/>
      <c r="J16" s="27">
        <f>IF(OR(F16="",G16="",H16="",I16=""),"",IFERROR(VLOOKUP(F16,'01_Methodology'!$A$10:$B$13,2,FALSE)*VLOOKUP(G16,'01_Methodology'!$D$10:$E$13,2,FALSE)*VLOOKUP(H16,'01_Methodology'!$G$10:$H$13,2,FALSE)*VLOOKUP(I16,'01_Methodology'!$J$10:$K$11,2,FALSE),"check lists"))</f>
        <v/>
      </c>
      <c r="K16" s="27">
        <f>IF(J16="","",IF(ISNUMBER(J16),IF(J16&gt;=36,"Tier 1",IF(J16&gt;=12,"Tier 2","Tier 3")),""))</f>
        <v/>
      </c>
      <c r="L16" s="25" t="n"/>
      <c r="M16" s="28" t="n"/>
      <c r="N16" s="26" t="n"/>
      <c r="O16" s="25" t="n"/>
    </row>
    <row r="17">
      <c r="A17" s="24" t="n"/>
      <c r="B17" s="25" t="n"/>
      <c r="C17" s="25" t="n"/>
      <c r="D17" s="25" t="n"/>
      <c r="E17" s="25" t="n"/>
      <c r="F17" s="26" t="n"/>
      <c r="G17" s="26" t="n"/>
      <c r="H17" s="26" t="n"/>
      <c r="I17" s="26" t="n"/>
      <c r="J17" s="27">
        <f>IF(OR(F17="",G17="",H17="",I17=""),"",IFERROR(VLOOKUP(F17,'01_Methodology'!$A$10:$B$13,2,FALSE)*VLOOKUP(G17,'01_Methodology'!$D$10:$E$13,2,FALSE)*VLOOKUP(H17,'01_Methodology'!$G$10:$H$13,2,FALSE)*VLOOKUP(I17,'01_Methodology'!$J$10:$K$11,2,FALSE),"check lists"))</f>
        <v/>
      </c>
      <c r="K17" s="27">
        <f>IF(J17="","",IF(ISNUMBER(J17),IF(J17&gt;=36,"Tier 1",IF(J17&gt;=12,"Tier 2","Tier 3")),""))</f>
        <v/>
      </c>
      <c r="L17" s="25" t="n"/>
      <c r="M17" s="28" t="n"/>
      <c r="N17" s="26" t="n"/>
      <c r="O17" s="25" t="n"/>
    </row>
    <row r="18">
      <c r="A18" s="24" t="n"/>
      <c r="B18" s="25" t="n"/>
      <c r="C18" s="25" t="n"/>
      <c r="D18" s="25" t="n"/>
      <c r="E18" s="25" t="n"/>
      <c r="F18" s="26" t="n"/>
      <c r="G18" s="26" t="n"/>
      <c r="H18" s="26" t="n"/>
      <c r="I18" s="26" t="n"/>
      <c r="J18" s="27">
        <f>IF(OR(F18="",G18="",H18="",I18=""),"",IFERROR(VLOOKUP(F18,'01_Methodology'!$A$10:$B$13,2,FALSE)*VLOOKUP(G18,'01_Methodology'!$D$10:$E$13,2,FALSE)*VLOOKUP(H18,'01_Methodology'!$G$10:$H$13,2,FALSE)*VLOOKUP(I18,'01_Methodology'!$J$10:$K$11,2,FALSE),"check lists"))</f>
        <v/>
      </c>
      <c r="K18" s="27">
        <f>IF(J18="","",IF(ISNUMBER(J18),IF(J18&gt;=36,"Tier 1",IF(J18&gt;=12,"Tier 2","Tier 3")),""))</f>
        <v/>
      </c>
      <c r="L18" s="25" t="n"/>
      <c r="M18" s="28" t="n"/>
      <c r="N18" s="26" t="n"/>
      <c r="O18" s="25" t="n"/>
    </row>
    <row r="19">
      <c r="A19" s="24" t="n"/>
      <c r="B19" s="25" t="n"/>
      <c r="C19" s="25" t="n"/>
      <c r="D19" s="25" t="n"/>
      <c r="E19" s="25" t="n"/>
      <c r="F19" s="26" t="n"/>
      <c r="G19" s="26" t="n"/>
      <c r="H19" s="26" t="n"/>
      <c r="I19" s="26" t="n"/>
      <c r="J19" s="27">
        <f>IF(OR(F19="",G19="",H19="",I19=""),"",IFERROR(VLOOKUP(F19,'01_Methodology'!$A$10:$B$13,2,FALSE)*VLOOKUP(G19,'01_Methodology'!$D$10:$E$13,2,FALSE)*VLOOKUP(H19,'01_Methodology'!$G$10:$H$13,2,FALSE)*VLOOKUP(I19,'01_Methodology'!$J$10:$K$11,2,FALSE),"check lists"))</f>
        <v/>
      </c>
      <c r="K19" s="27">
        <f>IF(J19="","",IF(ISNUMBER(J19),IF(J19&gt;=36,"Tier 1",IF(J19&gt;=12,"Tier 2","Tier 3")),""))</f>
        <v/>
      </c>
      <c r="L19" s="25" t="n"/>
      <c r="M19" s="28" t="n"/>
      <c r="N19" s="26" t="n"/>
      <c r="O19" s="25" t="n"/>
    </row>
    <row r="20">
      <c r="A20" s="24" t="n"/>
      <c r="B20" s="25" t="n"/>
      <c r="C20" s="25" t="n"/>
      <c r="D20" s="25" t="n"/>
      <c r="E20" s="25" t="n"/>
      <c r="F20" s="26" t="n"/>
      <c r="G20" s="26" t="n"/>
      <c r="H20" s="26" t="n"/>
      <c r="I20" s="26" t="n"/>
      <c r="J20" s="27">
        <f>IF(OR(F20="",G20="",H20="",I20=""),"",IFERROR(VLOOKUP(F20,'01_Methodology'!$A$10:$B$13,2,FALSE)*VLOOKUP(G20,'01_Methodology'!$D$10:$E$13,2,FALSE)*VLOOKUP(H20,'01_Methodology'!$G$10:$H$13,2,FALSE)*VLOOKUP(I20,'01_Methodology'!$J$10:$K$11,2,FALSE),"check lists"))</f>
        <v/>
      </c>
      <c r="K20" s="27">
        <f>IF(J20="","",IF(ISNUMBER(J20),IF(J20&gt;=36,"Tier 1",IF(J20&gt;=12,"Tier 2","Tier 3")),""))</f>
        <v/>
      </c>
      <c r="L20" s="25" t="n"/>
      <c r="M20" s="28" t="n"/>
      <c r="N20" s="26" t="n"/>
      <c r="O20" s="25" t="n"/>
    </row>
    <row r="21">
      <c r="A21" s="24" t="n"/>
      <c r="B21" s="25" t="n"/>
      <c r="C21" s="25" t="n"/>
      <c r="D21" s="25" t="n"/>
      <c r="E21" s="25" t="n"/>
      <c r="F21" s="26" t="n"/>
      <c r="G21" s="26" t="n"/>
      <c r="H21" s="26" t="n"/>
      <c r="I21" s="26" t="n"/>
      <c r="J21" s="27">
        <f>IF(OR(F21="",G21="",H21="",I21=""),"",IFERROR(VLOOKUP(F21,'01_Methodology'!$A$10:$B$13,2,FALSE)*VLOOKUP(G21,'01_Methodology'!$D$10:$E$13,2,FALSE)*VLOOKUP(H21,'01_Methodology'!$G$10:$H$13,2,FALSE)*VLOOKUP(I21,'01_Methodology'!$J$10:$K$11,2,FALSE),"check lists"))</f>
        <v/>
      </c>
      <c r="K21" s="27">
        <f>IF(J21="","",IF(ISNUMBER(J21),IF(J21&gt;=36,"Tier 1",IF(J21&gt;=12,"Tier 2","Tier 3")),""))</f>
        <v/>
      </c>
      <c r="L21" s="25" t="n"/>
      <c r="M21" s="28" t="n"/>
      <c r="N21" s="26" t="n"/>
      <c r="O21" s="25" t="n"/>
    </row>
    <row r="22">
      <c r="A22" s="24" t="n"/>
      <c r="B22" s="25" t="n"/>
      <c r="C22" s="25" t="n"/>
      <c r="D22" s="25" t="n"/>
      <c r="E22" s="25" t="n"/>
      <c r="F22" s="26" t="n"/>
      <c r="G22" s="26" t="n"/>
      <c r="H22" s="26" t="n"/>
      <c r="I22" s="26" t="n"/>
      <c r="J22" s="27">
        <f>IF(OR(F22="",G22="",H22="",I22=""),"",IFERROR(VLOOKUP(F22,'01_Methodology'!$A$10:$B$13,2,FALSE)*VLOOKUP(G22,'01_Methodology'!$D$10:$E$13,2,FALSE)*VLOOKUP(H22,'01_Methodology'!$G$10:$H$13,2,FALSE)*VLOOKUP(I22,'01_Methodology'!$J$10:$K$11,2,FALSE),"check lists"))</f>
        <v/>
      </c>
      <c r="K22" s="27">
        <f>IF(J22="","",IF(ISNUMBER(J22),IF(J22&gt;=36,"Tier 1",IF(J22&gt;=12,"Tier 2","Tier 3")),""))</f>
        <v/>
      </c>
      <c r="L22" s="25" t="n"/>
      <c r="M22" s="28" t="n"/>
      <c r="N22" s="26" t="n"/>
      <c r="O22" s="25" t="n"/>
    </row>
    <row r="23">
      <c r="A23" s="24" t="n"/>
      <c r="B23" s="25" t="n"/>
      <c r="C23" s="25" t="n"/>
      <c r="D23" s="25" t="n"/>
      <c r="E23" s="25" t="n"/>
      <c r="F23" s="26" t="n"/>
      <c r="G23" s="26" t="n"/>
      <c r="H23" s="26" t="n"/>
      <c r="I23" s="26" t="n"/>
      <c r="J23" s="27">
        <f>IF(OR(F23="",G23="",H23="",I23=""),"",IFERROR(VLOOKUP(F23,'01_Methodology'!$A$10:$B$13,2,FALSE)*VLOOKUP(G23,'01_Methodology'!$D$10:$E$13,2,FALSE)*VLOOKUP(H23,'01_Methodology'!$G$10:$H$13,2,FALSE)*VLOOKUP(I23,'01_Methodology'!$J$10:$K$11,2,FALSE),"check lists"))</f>
        <v/>
      </c>
      <c r="K23" s="27">
        <f>IF(J23="","",IF(ISNUMBER(J23),IF(J23&gt;=36,"Tier 1",IF(J23&gt;=12,"Tier 2","Tier 3")),""))</f>
        <v/>
      </c>
      <c r="L23" s="25" t="n"/>
      <c r="M23" s="28" t="n"/>
      <c r="N23" s="26" t="n"/>
      <c r="O23" s="25" t="n"/>
    </row>
    <row r="24">
      <c r="A24" s="24" t="n"/>
      <c r="B24" s="25" t="n"/>
      <c r="C24" s="25" t="n"/>
      <c r="D24" s="25" t="n"/>
      <c r="E24" s="25" t="n"/>
      <c r="F24" s="26" t="n"/>
      <c r="G24" s="26" t="n"/>
      <c r="H24" s="26" t="n"/>
      <c r="I24" s="26" t="n"/>
      <c r="J24" s="27">
        <f>IF(OR(F24="",G24="",H24="",I24=""),"",IFERROR(VLOOKUP(F24,'01_Methodology'!$A$10:$B$13,2,FALSE)*VLOOKUP(G24,'01_Methodology'!$D$10:$E$13,2,FALSE)*VLOOKUP(H24,'01_Methodology'!$G$10:$H$13,2,FALSE)*VLOOKUP(I24,'01_Methodology'!$J$10:$K$11,2,FALSE),"check lists"))</f>
        <v/>
      </c>
      <c r="K24" s="27">
        <f>IF(J24="","",IF(ISNUMBER(J24),IF(J24&gt;=36,"Tier 1",IF(J24&gt;=12,"Tier 2","Tier 3")),""))</f>
        <v/>
      </c>
      <c r="L24" s="25" t="n"/>
      <c r="M24" s="28" t="n"/>
      <c r="N24" s="26" t="n"/>
      <c r="O24" s="25" t="n"/>
    </row>
  </sheetData>
  <autoFilter ref="A4:O24"/>
  <conditionalFormatting sqref="K5:K24">
    <cfRule type="expression" priority="1" dxfId="3" stopIfTrue="1">
      <formula>K5="Tier 1"</formula>
    </cfRule>
    <cfRule type="expression" priority="2" dxfId="2" stopIfTrue="1">
      <formula>K5="Tier 2"</formula>
    </cfRule>
    <cfRule type="expression" priority="3" dxfId="0" stopIfTrue="1">
      <formula>K5="Tier 3"</formula>
    </cfRule>
  </conditionalFormatting>
  <conditionalFormatting sqref="M5:M24">
    <cfRule type="expression" priority="4" dxfId="4">
      <formula>AND(ISNUMBER(M5),M5-TODAY()&lt;=90,N5="Active")</formula>
    </cfRule>
  </conditionalFormatting>
  <dataValidations count="7">
    <dataValidation sqref="D5:D24" showDropDown="0" showInputMessage="0" showErrorMessage="1" allowBlank="1" errorTitle="Invalid entry" error="Please choose a value from the list." type="list" errorStyle="stop">
      <formula1>"SaaS,Cloud infrastructure (IaaS/PaaS),Managed service provider,Software / licence,Professional services,Logistics / operations,Hardware,Data processor / analytics"</formula1>
    </dataValidation>
    <dataValidation sqref="F5:F24" showDropDown="0" showInputMessage="0" showErrorMessage="1" allowBlank="1" errorTitle="Invalid entry" error="Please choose a value from the list." type="list" errorStyle="stop">
      <formula1>"Public,Internal,Confidential,Restricted"</formula1>
    </dataValidation>
    <dataValidation sqref="G5:G24" showDropDown="0" showInputMessage="0" showErrorMessage="1" allowBlank="1" errorTitle="Invalid entry" error="Please choose a value from the list." type="list" errorStyle="stop">
      <formula1>"Low,Medium,High,Critical"</formula1>
    </dataValidation>
    <dataValidation sqref="H5:H24" showDropDown="0" showInputMessage="0" showErrorMessage="1" allowBlank="1" errorTitle="Invalid entry" error="Please choose a value from the list." type="list" errorStyle="stop">
      <formula1>"None,Read-only,Read / write,Privileged / integrated"</formula1>
    </dataValidation>
    <dataValidation sqref="I5:I24" showDropDown="0" showInputMessage="0" showErrorMessage="1" allowBlank="1" errorTitle="Invalid entry" error="Please choose a value from the list." type="list" errorStyle="stop">
      <formula1>"No,Yes"</formula1>
    </dataValidation>
    <dataValidation sqref="N5:N24" showDropDown="0" showInputMessage="0" showErrorMessage="1" allowBlank="1" errorTitle="Invalid entry" error="Please choose a value from the list." type="list" errorStyle="stop">
      <formula1>"Onboarding,Active,Under review,Offboarding,Offboarded"</formula1>
    </dataValidation>
    <dataValidation sqref="M5:M24" showDropDown="0" showInputMessage="0" showErrorMessage="1" allowBlank="1" error="Enter a valid date (yyyy-mm-dd)." type="date" errorStyle="warning" operator="greaterThanOrEqual">
      <formula1>36526</formula1>
    </dataValidation>
  </dataValidations>
  <printOptions horizontalCentered="1"/>
  <pageMargins left="0.75" right="0.75" top="1" bottom="1" header="0.5" footer="0.5"/>
  <pageSetup orientation="landscape" fitToHeight="0" fitToWidth="1"/>
</worksheet>
</file>

<file path=xl/worksheets/sheet3.xml><?xml version="1.0" encoding="utf-8"?>
<worksheet xmlns="http://schemas.openxmlformats.org/spreadsheetml/2006/main">
  <sheetPr>
    <tabColor rgb="00C55A11"/>
    <outlinePr summaryBelow="1" summaryRight="1"/>
    <pageSetUpPr fitToPage="1"/>
  </sheetPr>
  <dimension ref="A1:L81"/>
  <sheetViews>
    <sheetView showGridLines="0" workbookViewId="0">
      <pane xSplit="3" ySplit="21" topLeftCell="D22" activePane="bottomRight" state="frozen"/>
      <selection pane="topRight"/>
      <selection pane="bottomLeft"/>
      <selection pane="bottomRight" activeCell="A1" sqref="A1"/>
    </sheetView>
  </sheetViews>
  <sheetFormatPr baseColWidth="8" defaultRowHeight="15"/>
  <cols>
    <col width="9" customWidth="1" min="1" max="1"/>
    <col width="24" customWidth="1" min="2" max="2"/>
    <col width="64" customWidth="1" min="3" max="3"/>
    <col width="11" customWidth="1" min="4" max="4"/>
    <col width="8" customWidth="1" min="5" max="5"/>
    <col width="38" customWidth="1" min="6" max="6"/>
    <col width="38" customWidth="1" min="7" max="7"/>
    <col width="30" customWidth="1" min="8" max="8"/>
    <col width="10" customWidth="1" min="9" max="9"/>
    <col width="10" customWidth="1" min="10" max="10"/>
    <col width="10" customWidth="1" min="11" max="11"/>
    <col width="11" customWidth="1" min="12" max="12"/>
  </cols>
  <sheetData>
    <row r="1" ht="34" customHeight="1">
      <c r="A1" s="1" t="inlineStr">
        <is>
          <t>Security Questionnaire (one vendor per copy)</t>
        </is>
      </c>
      <c r="B1" s="2" t="n"/>
      <c r="C1" s="2" t="n"/>
      <c r="D1" s="2" t="n"/>
      <c r="E1" s="2" t="n"/>
      <c r="F1" s="2" t="n"/>
      <c r="G1" s="2" t="n"/>
      <c r="H1" s="2" t="n"/>
      <c r="I1" s="2" t="n"/>
      <c r="J1" s="2" t="n"/>
      <c r="K1" s="2" t="n"/>
      <c r="L1" s="2" t="n"/>
    </row>
    <row r="2" ht="22" customHeight="1">
      <c r="A2" s="3" t="inlineStr">
        <is>
          <t>Select the vendor, enter each answer from the drop-down, record the evidence reviewed. Scores update automatically. Yes = 1, Partial = 0.5, No = 0, N/A = excluded.</t>
        </is>
      </c>
    </row>
    <row r="3" ht="20" customHeight="1">
      <c r="B3" s="29" t="inlineStr">
        <is>
          <t>Vendor ID</t>
        </is>
      </c>
      <c r="C3" s="30" t="inlineStr">
        <is>
          <t>VND-002</t>
        </is>
      </c>
    </row>
    <row r="4" ht="20" customHeight="1">
      <c r="B4" s="29" t="inlineStr">
        <is>
          <t>Vendor name</t>
        </is>
      </c>
      <c r="C4" s="31">
        <f>IF(C3="","",IFERROR(INDEX('02_Vendor_Inventory'!$B$5:$B$24,MATCH(C3,'02_Vendor_Inventory'!$A$5:$A$24,0)),"ID not in inventory"))</f>
        <v/>
      </c>
    </row>
    <row r="5" ht="20" customHeight="1">
      <c r="B5" s="29" t="inlineStr">
        <is>
          <t>Inherent tier</t>
        </is>
      </c>
      <c r="C5" s="32">
        <f>IF(C3="","",IFERROR(INDEX('02_Vendor_Inventory'!$K$5:$K$24,MATCH(C3,'02_Vendor_Inventory'!$A$5:$A$24,0)),""))</f>
        <v/>
      </c>
    </row>
    <row r="6" ht="20" customHeight="1">
      <c r="B6" s="29" t="inlineStr">
        <is>
          <t>Assessment date</t>
        </is>
      </c>
      <c r="C6" s="33" t="n">
        <v>46307</v>
      </c>
      <c r="H6" s="34" t="inlineStr">
        <is>
          <t>DOMAIN SCORES</t>
        </is>
      </c>
    </row>
    <row r="7" ht="30" customHeight="1">
      <c r="B7" s="29" t="inlineStr">
        <is>
          <t>Assessor (role)</t>
        </is>
      </c>
      <c r="C7" s="35" t="inlineStr">
        <is>
          <t>Security Analyst, GRC team</t>
        </is>
      </c>
      <c r="H7" s="9" t="inlineStr">
        <is>
          <t>Domain</t>
        </is>
      </c>
      <c r="I7" s="9" t="inlineStr">
        <is>
          <t>Points obtained</t>
        </is>
      </c>
      <c r="J7" s="9" t="inlineStr">
        <is>
          <t>Points available</t>
        </is>
      </c>
      <c r="K7" s="9" t="inlineStr">
        <is>
          <t>Score</t>
        </is>
      </c>
      <c r="L7" s="9" t="inlineStr">
        <is>
          <t>Band</t>
        </is>
      </c>
    </row>
    <row r="8" ht="18" customHeight="1">
      <c r="B8" s="36" t="inlineStr">
        <is>
          <t>OVERALL SCORE</t>
        </is>
      </c>
      <c r="C8" s="37">
        <f>IF((SUMPRODUCT(($D$22:$D$81="Yes")*$E$22:$E$81)+SUMPRODUCT(($D$22:$D$81="Partial")*$E$22:$E$81)+SUMPRODUCT(($D$22:$D$81="No")*$E$22:$E$81))=0,"",(SUMPRODUCT(($D$22:$D$81="Yes")*$E$22:$E$81)+0.5*SUMPRODUCT(($D$22:$D$81="Partial")*$E$22:$E$81))/(SUMPRODUCT(($D$22:$D$81="Yes")*$E$22:$E$81)+SUMPRODUCT(($D$22:$D$81="Partial")*$E$22:$E$81)+SUMPRODUCT(($D$22:$D$81="No")*$E$22:$E$81)))</f>
        <v/>
      </c>
      <c r="H8" s="38" t="inlineStr">
        <is>
          <t>Governance &amp; Risk</t>
        </is>
      </c>
      <c r="I8" s="39">
        <f>SUMPRODUCT(($B$22:$B$81=$H8)*($D$22:$D$81="Yes")*$E$22:$E$81)+0.5*SUMPRODUCT(($B$22:$B$81=$H8)*($D$22:$D$81="Partial")*$E$22:$E$81)</f>
        <v/>
      </c>
      <c r="J8" s="40">
        <f>SUMPRODUCT(($B$22:$B$81=$H8)*(($D$22:$D$81="Yes")+($D$22:$D$81="Partial")+($D$22:$D$81="No"))*$E$22:$E$81)</f>
        <v/>
      </c>
      <c r="K8" s="41">
        <f>IF(J8=0,"",I8/J8)</f>
        <v/>
      </c>
      <c r="L8" s="42">
        <f>IF(K8="","",IF(K8&gt;=0.85,"Strong",IF(K8&gt;=0.7,"Adequate",IF(K8&gt;=0.5,"Weak","Poor"))))</f>
        <v/>
      </c>
    </row>
    <row r="9" ht="18" customHeight="1">
      <c r="B9" s="29" t="inlineStr">
        <is>
          <t>Score band</t>
        </is>
      </c>
      <c r="C9" s="32">
        <f>IF(C8="","",IF(C8&gt;=0.85,"Strong",IF(C8&gt;=0.7,"Adequate",IF(C8&gt;=0.5,"Weak","Poor"))))</f>
        <v/>
      </c>
      <c r="H9" s="38" t="inlineStr">
        <is>
          <t>Access Control</t>
        </is>
      </c>
      <c r="I9" s="39">
        <f>SUMPRODUCT(($B$22:$B$81=$H9)*($D$22:$D$81="Yes")*$E$22:$E$81)+0.5*SUMPRODUCT(($B$22:$B$81=$H9)*($D$22:$D$81="Partial")*$E$22:$E$81)</f>
        <v/>
      </c>
      <c r="J9" s="40">
        <f>SUMPRODUCT(($B$22:$B$81=$H9)*(($D$22:$D$81="Yes")+($D$22:$D$81="Partial")+($D$22:$D$81="No"))*$E$22:$E$81)</f>
        <v/>
      </c>
      <c r="K9" s="41">
        <f>IF(J9=0,"",I9/J9)</f>
        <v/>
      </c>
      <c r="L9" s="42">
        <f>IF(K9="","",IF(K9&gt;=0.85,"Strong",IF(K9&gt;=0.7,"Adequate",IF(K9&gt;=0.5,"Weak","Poor"))))</f>
        <v/>
      </c>
    </row>
    <row r="10" ht="18" customHeight="1">
      <c r="B10" s="29" t="inlineStr">
        <is>
          <t>Answered / total</t>
        </is>
      </c>
      <c r="C10" s="31">
        <f>COUNTA($D$22:$D$81)&amp;" / "&amp;COUNTA($A$22:$A$81)&amp;"   (N/A: "&amp;COUNTIF($D$22:$D$81,"N/A")&amp;")"</f>
        <v/>
      </c>
      <c r="H10" s="38" t="inlineStr">
        <is>
          <t>Data Protection &amp; Privacy</t>
        </is>
      </c>
      <c r="I10" s="39">
        <f>SUMPRODUCT(($B$22:$B$81=$H10)*($D$22:$D$81="Yes")*$E$22:$E$81)+0.5*SUMPRODUCT(($B$22:$B$81=$H10)*($D$22:$D$81="Partial")*$E$22:$E$81)</f>
        <v/>
      </c>
      <c r="J10" s="40">
        <f>SUMPRODUCT(($B$22:$B$81=$H10)*(($D$22:$D$81="Yes")+($D$22:$D$81="Partial")+($D$22:$D$81="No"))*$E$22:$E$81)</f>
        <v/>
      </c>
      <c r="K10" s="41">
        <f>IF(J10=0,"",I10/J10)</f>
        <v/>
      </c>
      <c r="L10" s="42">
        <f>IF(K10="","",IF(K10&gt;=0.85,"Strong",IF(K10&gt;=0.7,"Adequate",IF(K10&gt;=0.5,"Weak","Poor"))))</f>
        <v/>
      </c>
    </row>
    <row r="11" ht="18" customHeight="1">
      <c r="B11" s="29" t="inlineStr">
        <is>
          <t>Weight-3 questions answered 'No'</t>
        </is>
      </c>
      <c r="C11" s="43">
        <f>COUNTIFS($D$22:$D$81,"No",$E$22:$E$81,3)</f>
        <v/>
      </c>
      <c r="H11" s="38" t="inlineStr">
        <is>
          <t>Encryption</t>
        </is>
      </c>
      <c r="I11" s="39">
        <f>SUMPRODUCT(($B$22:$B$81=$H11)*($D$22:$D$81="Yes")*$E$22:$E$81)+0.5*SUMPRODUCT(($B$22:$B$81=$H11)*($D$22:$D$81="Partial")*$E$22:$E$81)</f>
        <v/>
      </c>
      <c r="J11" s="40">
        <f>SUMPRODUCT(($B$22:$B$81=$H11)*(($D$22:$D$81="Yes")+($D$22:$D$81="Partial")+($D$22:$D$81="No"))*$E$22:$E$81)</f>
        <v/>
      </c>
      <c r="K11" s="41">
        <f>IF(J11=0,"",I11/J11)</f>
        <v/>
      </c>
      <c r="L11" s="42">
        <f>IF(K11="","",IF(K11&gt;=0.85,"Strong",IF(K11&gt;=0.7,"Adequate",IF(K11&gt;=0.5,"Weak","Poor"))))</f>
        <v/>
      </c>
    </row>
    <row r="12" ht="18" customHeight="1">
      <c r="B12" s="4" t="inlineStr">
        <is>
          <t>Copy the overall score to 04_Assessment_Summary when the review is complete. Save one copy of this sheet per vendor, or keep the evidence folder reference in the Reviewer notes.</t>
        </is>
      </c>
      <c r="H12" s="38" t="inlineStr">
        <is>
          <t>Vulnerability &amp; Patch Management</t>
        </is>
      </c>
      <c r="I12" s="39">
        <f>SUMPRODUCT(($B$22:$B$81=$H12)*($D$22:$D$81="Yes")*$E$22:$E$81)+0.5*SUMPRODUCT(($B$22:$B$81=$H12)*($D$22:$D$81="Partial")*$E$22:$E$81)</f>
        <v/>
      </c>
      <c r="J12" s="40">
        <f>SUMPRODUCT(($B$22:$B$81=$H12)*(($D$22:$D$81="Yes")+($D$22:$D$81="Partial")+($D$22:$D$81="No"))*$E$22:$E$81)</f>
        <v/>
      </c>
      <c r="K12" s="41">
        <f>IF(J12=0,"",I12/J12)</f>
        <v/>
      </c>
      <c r="L12" s="42">
        <f>IF(K12="","",IF(K12&gt;=0.85,"Strong",IF(K12&gt;=0.7,"Adequate",IF(K12&gt;=0.5,"Weak","Poor"))))</f>
        <v/>
      </c>
    </row>
    <row r="13" ht="18" customHeight="1">
      <c r="H13" s="38" t="inlineStr">
        <is>
          <t>Logging &amp; Monitoring</t>
        </is>
      </c>
      <c r="I13" s="39">
        <f>SUMPRODUCT(($B$22:$B$81=$H13)*($D$22:$D$81="Yes")*$E$22:$E$81)+0.5*SUMPRODUCT(($B$22:$B$81=$H13)*($D$22:$D$81="Partial")*$E$22:$E$81)</f>
        <v/>
      </c>
      <c r="J13" s="40">
        <f>SUMPRODUCT(($B$22:$B$81=$H13)*(($D$22:$D$81="Yes")+($D$22:$D$81="Partial")+($D$22:$D$81="No"))*$E$22:$E$81)</f>
        <v/>
      </c>
      <c r="K13" s="41">
        <f>IF(J13=0,"",I13/J13)</f>
        <v/>
      </c>
      <c r="L13" s="42">
        <f>IF(K13="","",IF(K13&gt;=0.85,"Strong",IF(K13&gt;=0.7,"Adequate",IF(K13&gt;=0.5,"Weak","Poor"))))</f>
        <v/>
      </c>
    </row>
    <row r="14" ht="18" customHeight="1">
      <c r="H14" s="38" t="inlineStr">
        <is>
          <t>Incident Response &amp; Notification</t>
        </is>
      </c>
      <c r="I14" s="39">
        <f>SUMPRODUCT(($B$22:$B$81=$H14)*($D$22:$D$81="Yes")*$E$22:$E$81)+0.5*SUMPRODUCT(($B$22:$B$81=$H14)*($D$22:$D$81="Partial")*$E$22:$E$81)</f>
        <v/>
      </c>
      <c r="J14" s="40">
        <f>SUMPRODUCT(($B$22:$B$81=$H14)*(($D$22:$D$81="Yes")+($D$22:$D$81="Partial")+($D$22:$D$81="No"))*$E$22:$E$81)</f>
        <v/>
      </c>
      <c r="K14" s="41">
        <f>IF(J14=0,"",I14/J14)</f>
        <v/>
      </c>
      <c r="L14" s="42">
        <f>IF(K14="","",IF(K14&gt;=0.85,"Strong",IF(K14&gt;=0.7,"Adequate",IF(K14&gt;=0.5,"Weak","Poor"))))</f>
        <v/>
      </c>
    </row>
    <row r="15" ht="18" customHeight="1">
      <c r="H15" s="38" t="inlineStr">
        <is>
          <t>Business Continuity &amp; Resilience</t>
        </is>
      </c>
      <c r="I15" s="39">
        <f>SUMPRODUCT(($B$22:$B$81=$H15)*($D$22:$D$81="Yes")*$E$22:$E$81)+0.5*SUMPRODUCT(($B$22:$B$81=$H15)*($D$22:$D$81="Partial")*$E$22:$E$81)</f>
        <v/>
      </c>
      <c r="J15" s="40">
        <f>SUMPRODUCT(($B$22:$B$81=$H15)*(($D$22:$D$81="Yes")+($D$22:$D$81="Partial")+($D$22:$D$81="No"))*$E$22:$E$81)</f>
        <v/>
      </c>
      <c r="K15" s="41">
        <f>IF(J15=0,"",I15/J15)</f>
        <v/>
      </c>
      <c r="L15" s="42">
        <f>IF(K15="","",IF(K15&gt;=0.85,"Strong",IF(K15&gt;=0.7,"Adequate",IF(K15&gt;=0.5,"Weak","Poor"))))</f>
        <v/>
      </c>
    </row>
    <row r="16" ht="18" customHeight="1">
      <c r="H16" s="38" t="inlineStr">
        <is>
          <t>Sub-processors &amp; Supply Chain</t>
        </is>
      </c>
      <c r="I16" s="39">
        <f>SUMPRODUCT(($B$22:$B$81=$H16)*($D$22:$D$81="Yes")*$E$22:$E$81)+0.5*SUMPRODUCT(($B$22:$B$81=$H16)*($D$22:$D$81="Partial")*$E$22:$E$81)</f>
        <v/>
      </c>
      <c r="J16" s="40">
        <f>SUMPRODUCT(($B$22:$B$81=$H16)*(($D$22:$D$81="Yes")+($D$22:$D$81="Partial")+($D$22:$D$81="No"))*$E$22:$E$81)</f>
        <v/>
      </c>
      <c r="K16" s="41">
        <f>IF(J16=0,"",I16/J16)</f>
        <v/>
      </c>
      <c r="L16" s="42">
        <f>IF(K16="","",IF(K16&gt;=0.85,"Strong",IF(K16&gt;=0.7,"Adequate",IF(K16&gt;=0.5,"Weak","Poor"))))</f>
        <v/>
      </c>
    </row>
    <row r="17" ht="18" customHeight="1">
      <c r="H17" s="38" t="inlineStr">
        <is>
          <t>Secure Development</t>
        </is>
      </c>
      <c r="I17" s="39">
        <f>SUMPRODUCT(($B$22:$B$81=$H17)*($D$22:$D$81="Yes")*$E$22:$E$81)+0.5*SUMPRODUCT(($B$22:$B$81=$H17)*($D$22:$D$81="Partial")*$E$22:$E$81)</f>
        <v/>
      </c>
      <c r="J17" s="40">
        <f>SUMPRODUCT(($B$22:$B$81=$H17)*(($D$22:$D$81="Yes")+($D$22:$D$81="Partial")+($D$22:$D$81="No"))*$E$22:$E$81)</f>
        <v/>
      </c>
      <c r="K17" s="41">
        <f>IF(J17=0,"",I17/J17)</f>
        <v/>
      </c>
      <c r="L17" s="42">
        <f>IF(K17="","",IF(K17&gt;=0.85,"Strong",IF(K17&gt;=0.7,"Adequate",IF(K17&gt;=0.5,"Weak","Poor"))))</f>
        <v/>
      </c>
    </row>
    <row r="18" ht="18" customHeight="1">
      <c r="H18" s="38" t="inlineStr">
        <is>
          <t>AI Usage</t>
        </is>
      </c>
      <c r="I18" s="39">
        <f>SUMPRODUCT(($B$22:$B$81=$H18)*($D$22:$D$81="Yes")*$E$22:$E$81)+0.5*SUMPRODUCT(($B$22:$B$81=$H18)*($D$22:$D$81="Partial")*$E$22:$E$81)</f>
        <v/>
      </c>
      <c r="J18" s="40">
        <f>SUMPRODUCT(($B$22:$B$81=$H18)*(($D$22:$D$81="Yes")+($D$22:$D$81="Partial")+($D$22:$D$81="No"))*$E$22:$E$81)</f>
        <v/>
      </c>
      <c r="K18" s="41">
        <f>IF(J18=0,"",I18/J18)</f>
        <v/>
      </c>
      <c r="L18" s="42">
        <f>IF(K18="","",IF(K18&gt;=0.85,"Strong",IF(K18&gt;=0.7,"Adequate",IF(K18&gt;=0.5,"Weak","Poor"))))</f>
        <v/>
      </c>
    </row>
    <row r="20" ht="8" customHeight="1"/>
    <row r="21" ht="34" customHeight="1">
      <c r="A21" s="9" t="inlineStr">
        <is>
          <t>ID</t>
        </is>
      </c>
      <c r="B21" s="9" t="inlineStr">
        <is>
          <t>Domain</t>
        </is>
      </c>
      <c r="C21" s="9" t="inlineStr">
        <is>
          <t>Question</t>
        </is>
      </c>
      <c r="D21" s="9" t="inlineStr">
        <is>
          <t>Answer</t>
        </is>
      </c>
      <c r="E21" s="9" t="inlineStr">
        <is>
          <t>Weight</t>
        </is>
      </c>
      <c r="F21" s="9" t="inlineStr">
        <is>
          <t>Evidence requested</t>
        </is>
      </c>
      <c r="G21" s="9" t="inlineStr">
        <is>
          <t>Vendor response / evidence reviewed</t>
        </is>
      </c>
      <c r="H21" s="9" t="inlineStr">
        <is>
          <t>Reviewer notes / gap</t>
        </is>
      </c>
    </row>
    <row r="22" ht="46" customHeight="1">
      <c r="A22" s="44" t="inlineStr">
        <is>
          <t>GOV-01</t>
        </is>
      </c>
      <c r="B22" s="45" t="inlineStr">
        <is>
          <t>Governance &amp; Risk</t>
        </is>
      </c>
      <c r="C22" s="13" t="inlineStr">
        <is>
          <t>Do you maintain an information security programme with a named accountable executive (CISO or equivalent)?</t>
        </is>
      </c>
      <c r="D22" s="46" t="inlineStr">
        <is>
          <t>Yes</t>
        </is>
      </c>
      <c r="E22" s="47" t="n">
        <v>2</v>
      </c>
      <c r="F22" s="13" t="inlineStr">
        <is>
          <t>Security organisation chart or policy extract naming the role</t>
        </is>
      </c>
      <c r="G22" s="48" t="n"/>
      <c r="H22" s="48" t="n"/>
    </row>
    <row r="23" ht="46" customHeight="1">
      <c r="A23" s="44" t="inlineStr">
        <is>
          <t>GOV-02</t>
        </is>
      </c>
      <c r="B23" s="13" t="inlineStr">
        <is>
          <t>Governance &amp; Risk</t>
        </is>
      </c>
      <c r="C23" s="13" t="inlineStr">
        <is>
          <t>Do you hold a current independent attestation or certification covering the service in scope (for example ISO/IEC 27001 or SOC 2 Type II)?</t>
        </is>
      </c>
      <c r="D23" s="46" t="inlineStr">
        <is>
          <t>Yes</t>
        </is>
      </c>
      <c r="E23" s="47" t="n">
        <v>3</v>
      </c>
      <c r="F23" s="13" t="inlineStr">
        <is>
          <t>Certificate with scope statement, or SOC 2 Type II report under NDA</t>
        </is>
      </c>
      <c r="G23" s="48" t="n"/>
      <c r="H23" s="48" t="n"/>
    </row>
    <row r="24" ht="46" customHeight="1">
      <c r="A24" s="44" t="inlineStr">
        <is>
          <t>GOV-03</t>
        </is>
      </c>
      <c r="B24" s="13" t="inlineStr">
        <is>
          <t>Governance &amp; Risk</t>
        </is>
      </c>
      <c r="C24" s="13" t="inlineStr">
        <is>
          <t>Are information security policies approved by management, reviewed at least annually and communicated to all staff?</t>
        </is>
      </c>
      <c r="D24" s="46" t="inlineStr">
        <is>
          <t>Yes</t>
        </is>
      </c>
      <c r="E24" s="47" t="n">
        <v>2</v>
      </c>
      <c r="F24" s="13" t="inlineStr">
        <is>
          <t>Policy index with approval and review dates</t>
        </is>
      </c>
      <c r="G24" s="48" t="n"/>
      <c r="H24" s="48" t="n"/>
    </row>
    <row r="25" ht="46" customHeight="1">
      <c r="A25" s="44" t="inlineStr">
        <is>
          <t>GOV-04</t>
        </is>
      </c>
      <c r="B25" s="13" t="inlineStr">
        <is>
          <t>Governance &amp; Risk</t>
        </is>
      </c>
      <c r="C25" s="13" t="inlineStr">
        <is>
          <t>Do you perform a formal information security risk assessment at least annually, with documented treatment plans?</t>
        </is>
      </c>
      <c r="D25" s="46" t="inlineStr">
        <is>
          <t>Yes</t>
        </is>
      </c>
      <c r="E25" s="47" t="n">
        <v>2</v>
      </c>
      <c r="F25" s="13" t="inlineStr">
        <is>
          <t>Risk assessment summary or methodology description</t>
        </is>
      </c>
      <c r="G25" s="48" t="n"/>
      <c r="H25" s="48" t="n"/>
    </row>
    <row r="26" ht="46" customHeight="1">
      <c r="A26" s="44" t="inlineStr">
        <is>
          <t>GOV-05</t>
        </is>
      </c>
      <c r="B26" s="13" t="inlineStr">
        <is>
          <t>Governance &amp; Risk</t>
        </is>
      </c>
      <c r="C26" s="13" t="inlineStr">
        <is>
          <t>Are all staff and contractors subject to background screening appropriate to their role before being granted access?</t>
        </is>
      </c>
      <c r="D26" s="46" t="inlineStr">
        <is>
          <t>Partial</t>
        </is>
      </c>
      <c r="E26" s="47" t="n">
        <v>1</v>
      </c>
      <c r="F26" s="13" t="inlineStr">
        <is>
          <t>Screening policy extract</t>
        </is>
      </c>
      <c r="G26" s="48" t="n"/>
      <c r="H26" s="48" t="n"/>
    </row>
    <row r="27" ht="46" customHeight="1">
      <c r="A27" s="44" t="inlineStr">
        <is>
          <t>GOV-06</t>
        </is>
      </c>
      <c r="B27" s="13" t="inlineStr">
        <is>
          <t>Governance &amp; Risk</t>
        </is>
      </c>
      <c r="C27" s="13" t="inlineStr">
        <is>
          <t>Do all staff sign confidentiality agreements and receive security awareness training at hire and at least annually?</t>
        </is>
      </c>
      <c r="D27" s="46" t="inlineStr">
        <is>
          <t>Yes</t>
        </is>
      </c>
      <c r="E27" s="47" t="n">
        <v>2</v>
      </c>
      <c r="F27" s="13" t="inlineStr">
        <is>
          <t>Training completion statistics for the last 12 months</t>
        </is>
      </c>
      <c r="G27" s="48" t="n"/>
      <c r="H27" s="48" t="n"/>
    </row>
    <row r="28" ht="46" customHeight="1">
      <c r="A28" s="44" t="inlineStr">
        <is>
          <t>ACC-01</t>
        </is>
      </c>
      <c r="B28" s="45" t="inlineStr">
        <is>
          <t>Access Control</t>
        </is>
      </c>
      <c r="C28" s="13" t="inlineStr">
        <is>
          <t>Is multi-factor authentication enforced for all staff access to systems that store or process customer data?</t>
        </is>
      </c>
      <c r="D28" s="46" t="inlineStr">
        <is>
          <t>Yes</t>
        </is>
      </c>
      <c r="E28" s="47" t="n">
        <v>3</v>
      </c>
      <c r="F28" s="13" t="inlineStr">
        <is>
          <t>MFA policy and screenshot of enforcement configuration</t>
        </is>
      </c>
      <c r="G28" s="48" t="n"/>
      <c r="H28" s="48" t="n"/>
    </row>
    <row r="29" ht="46" customHeight="1">
      <c r="A29" s="44" t="inlineStr">
        <is>
          <t>ACC-02</t>
        </is>
      </c>
      <c r="B29" s="13" t="inlineStr">
        <is>
          <t>Access Control</t>
        </is>
      </c>
      <c r="C29" s="13" t="inlineStr">
        <is>
          <t>Is privileged (administrative) access restricted to named individuals, granted on a least-privilege basis and reviewed at least quarterly?</t>
        </is>
      </c>
      <c r="D29" s="46" t="inlineStr">
        <is>
          <t>Yes</t>
        </is>
      </c>
      <c r="E29" s="47" t="n">
        <v>3</v>
      </c>
      <c r="F29" s="13" t="inlineStr">
        <is>
          <t>Last privileged access review record (redacted)</t>
        </is>
      </c>
      <c r="G29" s="48" t="n"/>
      <c r="H29" s="48" t="n"/>
    </row>
    <row r="30" ht="46" customHeight="1">
      <c r="A30" s="44" t="inlineStr">
        <is>
          <t>ACC-03</t>
        </is>
      </c>
      <c r="B30" s="13" t="inlineStr">
        <is>
          <t>Access Control</t>
        </is>
      </c>
      <c r="C30" s="13" t="inlineStr">
        <is>
          <t>Are user access rights removed or adjusted within one business day of a leaver or role change?</t>
        </is>
      </c>
      <c r="D30" s="46" t="inlineStr">
        <is>
          <t>Partial</t>
        </is>
      </c>
      <c r="E30" s="47" t="n">
        <v>2</v>
      </c>
      <c r="F30" s="13" t="inlineStr">
        <is>
          <t>Joiner / mover / leaver procedure</t>
        </is>
      </c>
      <c r="G30" s="48" t="n"/>
      <c r="H30" s="48" t="n"/>
    </row>
    <row r="31" ht="46" customHeight="1">
      <c r="A31" s="44" t="inlineStr">
        <is>
          <t>ACC-04</t>
        </is>
      </c>
      <c r="B31" s="13" t="inlineStr">
        <is>
          <t>Access Control</t>
        </is>
      </c>
      <c r="C31" s="13" t="inlineStr">
        <is>
          <t>Does the service support single sign-on (SAML or OpenID Connect) and role-based access for customer users?</t>
        </is>
      </c>
      <c r="D31" s="46" t="inlineStr">
        <is>
          <t>Yes</t>
        </is>
      </c>
      <c r="E31" s="47" t="n">
        <v>2</v>
      </c>
      <c r="F31" s="13" t="inlineStr">
        <is>
          <t>Product documentation for SSO and roles</t>
        </is>
      </c>
      <c r="G31" s="48" t="n"/>
      <c r="H31" s="48" t="n"/>
    </row>
    <row r="32" ht="46" customHeight="1">
      <c r="A32" s="44" t="inlineStr">
        <is>
          <t>ACC-05</t>
        </is>
      </c>
      <c r="B32" s="13" t="inlineStr">
        <is>
          <t>Access Control</t>
        </is>
      </c>
      <c r="C32" s="13" t="inlineStr">
        <is>
          <t>Is remote and administrative access to production performed only through a managed, logged channel (for example a bastion host or privileged access management tool)?</t>
        </is>
      </c>
      <c r="D32" s="46" t="inlineStr">
        <is>
          <t>Yes</t>
        </is>
      </c>
      <c r="E32" s="47" t="n">
        <v>2</v>
      </c>
      <c r="F32" s="13" t="inlineStr">
        <is>
          <t>Architecture description of the administrative access path</t>
        </is>
      </c>
      <c r="G32" s="48" t="n"/>
      <c r="H32" s="48" t="n"/>
    </row>
    <row r="33" ht="46" customHeight="1">
      <c r="A33" s="44" t="inlineStr">
        <is>
          <t>ACC-06</t>
        </is>
      </c>
      <c r="B33" s="13" t="inlineStr">
        <is>
          <t>Access Control</t>
        </is>
      </c>
      <c r="C33" s="13" t="inlineStr">
        <is>
          <t>Are shared or generic accounts prohibited for production systems, with any exceptions documented and controlled?</t>
        </is>
      </c>
      <c r="D33" s="46" t="inlineStr">
        <is>
          <t>Yes</t>
        </is>
      </c>
      <c r="E33" s="47" t="n">
        <v>1</v>
      </c>
      <c r="F33" s="13" t="inlineStr">
        <is>
          <t>Account management standard</t>
        </is>
      </c>
      <c r="G33" s="48" t="n"/>
      <c r="H33" s="48" t="n"/>
    </row>
    <row r="34" ht="46" customHeight="1">
      <c r="A34" s="44" t="inlineStr">
        <is>
          <t>DAT-01</t>
        </is>
      </c>
      <c r="B34" s="45" t="inlineStr">
        <is>
          <t>Data Protection &amp; Privacy</t>
        </is>
      </c>
      <c r="C34" s="13" t="inlineStr">
        <is>
          <t>Is customer data classified and handled according to a documented data-handling standard?</t>
        </is>
      </c>
      <c r="D34" s="46" t="inlineStr">
        <is>
          <t>Yes</t>
        </is>
      </c>
      <c r="E34" s="47" t="n">
        <v>2</v>
      </c>
      <c r="F34" s="13" t="inlineStr">
        <is>
          <t>Data classification standard</t>
        </is>
      </c>
      <c r="G34" s="48" t="n"/>
      <c r="H34" s="48" t="n"/>
    </row>
    <row r="35" ht="46" customHeight="1">
      <c r="A35" s="44" t="inlineStr">
        <is>
          <t>DAT-02</t>
        </is>
      </c>
      <c r="B35" s="13" t="inlineStr">
        <is>
          <t>Data Protection &amp; Privacy</t>
        </is>
      </c>
      <c r="C35" s="13" t="inlineStr">
        <is>
          <t>Is customer data logically or physically segregated from other customers' data?</t>
        </is>
      </c>
      <c r="D35" s="46" t="inlineStr">
        <is>
          <t>Yes</t>
        </is>
      </c>
      <c r="E35" s="47" t="n">
        <v>3</v>
      </c>
      <c r="F35" s="13" t="inlineStr">
        <is>
          <t>Multi-tenancy architecture description</t>
        </is>
      </c>
      <c r="G35" s="48" t="n"/>
      <c r="H35" s="48" t="n"/>
    </row>
    <row r="36" ht="46" customHeight="1">
      <c r="A36" s="44" t="inlineStr">
        <is>
          <t>DAT-03</t>
        </is>
      </c>
      <c r="B36" s="13" t="inlineStr">
        <is>
          <t>Data Protection &amp; Privacy</t>
        </is>
      </c>
      <c r="C36" s="13" t="inlineStr">
        <is>
          <t>Can you confirm the countries or regions where customer data is stored and processed, and are transfers outside those regions contractually controlled?</t>
        </is>
      </c>
      <c r="D36" s="46" t="inlineStr">
        <is>
          <t>Yes</t>
        </is>
      </c>
      <c r="E36" s="47" t="n">
        <v>3</v>
      </c>
      <c r="F36" s="13" t="inlineStr">
        <is>
          <t>Data location statement and transfer mechanism</t>
        </is>
      </c>
      <c r="G36" s="48" t="n"/>
      <c r="H36" s="48" t="n"/>
    </row>
    <row r="37" ht="46" customHeight="1">
      <c r="A37" s="44" t="inlineStr">
        <is>
          <t>DAT-04</t>
        </is>
      </c>
      <c r="B37" s="13" t="inlineStr">
        <is>
          <t>Data Protection &amp; Privacy</t>
        </is>
      </c>
      <c r="C37" s="13" t="inlineStr">
        <is>
          <t>Is customer data securely deleted or returned within an agreed period after contract termination, with written confirmation?</t>
        </is>
      </c>
      <c r="D37" s="46" t="inlineStr">
        <is>
          <t>Partial</t>
        </is>
      </c>
      <c r="E37" s="47" t="n">
        <v>2</v>
      </c>
      <c r="F37" s="13" t="inlineStr">
        <is>
          <t>Data retention and deletion procedure</t>
        </is>
      </c>
      <c r="G37" s="48" t="n"/>
      <c r="H37" s="48" t="n"/>
    </row>
    <row r="38" ht="46" customHeight="1">
      <c r="A38" s="44" t="inlineStr">
        <is>
          <t>DAT-05</t>
        </is>
      </c>
      <c r="B38" s="13" t="inlineStr">
        <is>
          <t>Data Protection &amp; Privacy</t>
        </is>
      </c>
      <c r="C38" s="13" t="inlineStr">
        <is>
          <t>Do you have a privacy programme (including a privacy contact and a process for data-subject requests) where personal data is processed?</t>
        </is>
      </c>
      <c r="D38" s="46" t="inlineStr">
        <is>
          <t>Yes</t>
        </is>
      </c>
      <c r="E38" s="47" t="n">
        <v>2</v>
      </c>
      <c r="F38" s="13" t="inlineStr">
        <is>
          <t>Privacy notice or data processing addendum</t>
        </is>
      </c>
      <c r="G38" s="48" t="n"/>
      <c r="H38" s="48" t="n"/>
    </row>
    <row r="39" ht="46" customHeight="1">
      <c r="A39" s="44" t="inlineStr">
        <is>
          <t>DAT-06</t>
        </is>
      </c>
      <c r="B39" s="13" t="inlineStr">
        <is>
          <t>Data Protection &amp; Privacy</t>
        </is>
      </c>
      <c r="C39" s="13" t="inlineStr">
        <is>
          <t>Are data-loss-prevention or equivalent controls in place to detect or block unauthorised bulk export of customer data?</t>
        </is>
      </c>
      <c r="D39" s="46" t="inlineStr">
        <is>
          <t>No</t>
        </is>
      </c>
      <c r="E39" s="47" t="n">
        <v>1</v>
      </c>
      <c r="F39" s="13" t="inlineStr">
        <is>
          <t>Description of DLP or export controls</t>
        </is>
      </c>
      <c r="G39" s="48" t="n"/>
      <c r="H39" s="48" t="inlineStr">
        <is>
          <t>Vendor: export controls limited to role-based permissions; DLP on roadmap for next year.</t>
        </is>
      </c>
    </row>
    <row r="40" ht="46" customHeight="1">
      <c r="A40" s="44" t="inlineStr">
        <is>
          <t>ENC-01</t>
        </is>
      </c>
      <c r="B40" s="45" t="inlineStr">
        <is>
          <t>Encryption</t>
        </is>
      </c>
      <c r="C40" s="13" t="inlineStr">
        <is>
          <t>Is customer data encrypted in transit using current protocol versions (TLS 1.2 or higher) for all external interfaces?</t>
        </is>
      </c>
      <c r="D40" s="46" t="inlineStr">
        <is>
          <t>Yes</t>
        </is>
      </c>
      <c r="E40" s="47" t="n">
        <v>3</v>
      </c>
      <c r="F40" s="13" t="inlineStr">
        <is>
          <t>TLS configuration summary or external scan result</t>
        </is>
      </c>
      <c r="G40" s="48" t="n"/>
      <c r="H40" s="48" t="n"/>
    </row>
    <row r="41" ht="46" customHeight="1">
      <c r="A41" s="44" t="inlineStr">
        <is>
          <t>ENC-02</t>
        </is>
      </c>
      <c r="B41" s="13" t="inlineStr">
        <is>
          <t>Encryption</t>
        </is>
      </c>
      <c r="C41" s="13" t="inlineStr">
        <is>
          <t>Is customer data encrypted at rest, including backups, using industry-accepted algorithms?</t>
        </is>
      </c>
      <c r="D41" s="46" t="inlineStr">
        <is>
          <t>Yes</t>
        </is>
      </c>
      <c r="E41" s="47" t="n">
        <v>3</v>
      </c>
      <c r="F41" s="13" t="inlineStr">
        <is>
          <t>Encryption-at-rest statement for storage and backups</t>
        </is>
      </c>
      <c r="G41" s="48" t="n"/>
      <c r="H41" s="48" t="n"/>
    </row>
    <row r="42" ht="46" customHeight="1">
      <c r="A42" s="44" t="inlineStr">
        <is>
          <t>ENC-03</t>
        </is>
      </c>
      <c r="B42" s="13" t="inlineStr">
        <is>
          <t>Encryption</t>
        </is>
      </c>
      <c r="C42" s="13" t="inlineStr">
        <is>
          <t>Are encryption keys managed in a dedicated key management system with restricted access and documented rotation?</t>
        </is>
      </c>
      <c r="D42" s="46" t="inlineStr">
        <is>
          <t>Yes</t>
        </is>
      </c>
      <c r="E42" s="47" t="n">
        <v>2</v>
      </c>
      <c r="F42" s="13" t="inlineStr">
        <is>
          <t>Key management standard</t>
        </is>
      </c>
      <c r="G42" s="48" t="n"/>
      <c r="H42" s="48" t="n"/>
    </row>
    <row r="43" ht="46" customHeight="1">
      <c r="A43" s="44" t="inlineStr">
        <is>
          <t>ENC-04</t>
        </is>
      </c>
      <c r="B43" s="13" t="inlineStr">
        <is>
          <t>Encryption</t>
        </is>
      </c>
      <c r="C43" s="13" t="inlineStr">
        <is>
          <t>Can the customer hold or control its own encryption keys (BYOK / HYOK) if required?</t>
        </is>
      </c>
      <c r="D43" s="46" t="inlineStr">
        <is>
          <t>No</t>
        </is>
      </c>
      <c r="E43" s="47" t="n">
        <v>1</v>
      </c>
      <c r="F43" s="13" t="inlineStr">
        <is>
          <t>Product documentation</t>
        </is>
      </c>
      <c r="G43" s="48" t="n"/>
      <c r="H43" s="48" t="n"/>
    </row>
    <row r="44" ht="46" customHeight="1">
      <c r="A44" s="44" t="inlineStr">
        <is>
          <t>ENC-05</t>
        </is>
      </c>
      <c r="B44" s="13" t="inlineStr">
        <is>
          <t>Encryption</t>
        </is>
      </c>
      <c r="C44" s="13" t="inlineStr">
        <is>
          <t>Are secrets (API keys, passwords, certificates) stored in a secrets vault rather than in code or configuration files?</t>
        </is>
      </c>
      <c r="D44" s="46" t="inlineStr">
        <is>
          <t>Yes</t>
        </is>
      </c>
      <c r="E44" s="47" t="n">
        <v>2</v>
      </c>
      <c r="F44" s="13" t="inlineStr">
        <is>
          <t>Secrets management standard</t>
        </is>
      </c>
      <c r="G44" s="48" t="n"/>
      <c r="H44" s="48" t="n"/>
    </row>
    <row r="45" ht="46" customHeight="1">
      <c r="A45" s="44" t="inlineStr">
        <is>
          <t>VUL-01</t>
        </is>
      </c>
      <c r="B45" s="45" t="inlineStr">
        <is>
          <t>Vulnerability &amp; Patch Management</t>
        </is>
      </c>
      <c r="C45" s="13" t="inlineStr">
        <is>
          <t>Are systems in scope scanned for vulnerabilities at least monthly, with authenticated scans where possible?</t>
        </is>
      </c>
      <c r="D45" s="46" t="inlineStr">
        <is>
          <t>Yes</t>
        </is>
      </c>
      <c r="E45" s="47" t="n">
        <v>2</v>
      </c>
      <c r="F45" s="13" t="inlineStr">
        <is>
          <t>Scan schedule and summary of last scan (no technical detail required)</t>
        </is>
      </c>
      <c r="G45" s="48" t="n"/>
      <c r="H45" s="48" t="n"/>
    </row>
    <row r="46" ht="46" customHeight="1">
      <c r="A46" s="44" t="inlineStr">
        <is>
          <t>VUL-02</t>
        </is>
      </c>
      <c r="B46" s="13" t="inlineStr">
        <is>
          <t>Vulnerability &amp; Patch Management</t>
        </is>
      </c>
      <c r="C46" s="13" t="inlineStr">
        <is>
          <t>Are critical vulnerabilities remediated within 14 days and high within 30 days, or compensated and risk-accepted with a documented reason?</t>
        </is>
      </c>
      <c r="D46" s="46" t="inlineStr">
        <is>
          <t>Partial</t>
        </is>
      </c>
      <c r="E46" s="47" t="n">
        <v>3</v>
      </c>
      <c r="F46" s="13" t="inlineStr">
        <is>
          <t>Patch SLA policy and compliance metric for the last quarter</t>
        </is>
      </c>
      <c r="G46" s="48" t="n"/>
      <c r="H46" s="48" t="inlineStr">
        <is>
          <t>Critical patch SLA is 30 days; compensating WAF controls described.</t>
        </is>
      </c>
    </row>
    <row r="47" ht="46" customHeight="1">
      <c r="A47" s="44" t="inlineStr">
        <is>
          <t>VUL-03</t>
        </is>
      </c>
      <c r="B47" s="13" t="inlineStr">
        <is>
          <t>Vulnerability &amp; Patch Management</t>
        </is>
      </c>
      <c r="C47" s="13" t="inlineStr">
        <is>
          <t>Is an independent penetration test of the service performed at least annually, with findings tracked to closure?</t>
        </is>
      </c>
      <c r="D47" s="46" t="inlineStr">
        <is>
          <t>Yes</t>
        </is>
      </c>
      <c r="E47" s="47" t="n">
        <v>3</v>
      </c>
      <c r="F47" s="13" t="inlineStr">
        <is>
          <t>Latest penetration test summary letter</t>
        </is>
      </c>
      <c r="G47" s="48" t="n"/>
      <c r="H47" s="48" t="n"/>
    </row>
    <row r="48" ht="46" customHeight="1">
      <c r="A48" s="44" t="inlineStr">
        <is>
          <t>VUL-04</t>
        </is>
      </c>
      <c r="B48" s="13" t="inlineStr">
        <is>
          <t>Vulnerability &amp; Patch Management</t>
        </is>
      </c>
      <c r="C48" s="13" t="inlineStr">
        <is>
          <t>Are hardened configuration baselines applied to servers, containers and cloud resources, and checked for drift?</t>
        </is>
      </c>
      <c r="D48" s="46" t="inlineStr">
        <is>
          <t>Yes</t>
        </is>
      </c>
      <c r="E48" s="47" t="n">
        <v>2</v>
      </c>
      <c r="F48" s="13" t="inlineStr">
        <is>
          <t>Hardening standard reference</t>
        </is>
      </c>
      <c r="G48" s="48" t="n"/>
      <c r="H48" s="48" t="n"/>
    </row>
    <row r="49" ht="46" customHeight="1">
      <c r="A49" s="44" t="inlineStr">
        <is>
          <t>VUL-05</t>
        </is>
      </c>
      <c r="B49" s="13" t="inlineStr">
        <is>
          <t>Vulnerability &amp; Patch Management</t>
        </is>
      </c>
      <c r="C49" s="13" t="inlineStr">
        <is>
          <t>Do you operate a responsible-disclosure or bug-bounty channel for external researchers?</t>
        </is>
      </c>
      <c r="D49" s="46" t="inlineStr">
        <is>
          <t>Yes</t>
        </is>
      </c>
      <c r="E49" s="47" t="n">
        <v>1</v>
      </c>
      <c r="F49" s="13" t="inlineStr">
        <is>
          <t>Public disclosure policy link</t>
        </is>
      </c>
      <c r="G49" s="48" t="n"/>
      <c r="H49" s="48" t="n"/>
    </row>
    <row r="50" ht="46" customHeight="1">
      <c r="A50" s="44" t="inlineStr">
        <is>
          <t>LOG-01</t>
        </is>
      </c>
      <c r="B50" s="45" t="inlineStr">
        <is>
          <t>Logging &amp; Monitoring</t>
        </is>
      </c>
      <c r="C50" s="13" t="inlineStr">
        <is>
          <t>Are security-relevant events (authentication, privilege use, data access, configuration changes) logged for all in-scope systems?</t>
        </is>
      </c>
      <c r="D50" s="46" t="inlineStr">
        <is>
          <t>Yes</t>
        </is>
      </c>
      <c r="E50" s="47" t="n">
        <v>3</v>
      </c>
      <c r="F50" s="13" t="inlineStr">
        <is>
          <t>Logging standard</t>
        </is>
      </c>
      <c r="G50" s="48" t="n"/>
      <c r="H50" s="48" t="n"/>
    </row>
    <row r="51" ht="46" customHeight="1">
      <c r="A51" s="44" t="inlineStr">
        <is>
          <t>LOG-02</t>
        </is>
      </c>
      <c r="B51" s="13" t="inlineStr">
        <is>
          <t>Logging &amp; Monitoring</t>
        </is>
      </c>
      <c r="C51" s="13" t="inlineStr">
        <is>
          <t>Are logs centralised, protected against tampering and retained for at least 12 months?</t>
        </is>
      </c>
      <c r="D51" s="46" t="inlineStr">
        <is>
          <t>Yes</t>
        </is>
      </c>
      <c r="E51" s="47" t="n">
        <v>2</v>
      </c>
      <c r="F51" s="13" t="inlineStr">
        <is>
          <t>Log retention statement</t>
        </is>
      </c>
      <c r="G51" s="48" t="n"/>
      <c r="H51" s="48" t="n"/>
    </row>
    <row r="52" ht="46" customHeight="1">
      <c r="A52" s="44" t="inlineStr">
        <is>
          <t>LOG-03</t>
        </is>
      </c>
      <c r="B52" s="13" t="inlineStr">
        <is>
          <t>Logging &amp; Monitoring</t>
        </is>
      </c>
      <c r="C52" s="13" t="inlineStr">
        <is>
          <t>Is there 24x7 security monitoring (in-house or outsourced SOC) with defined escalation paths?</t>
        </is>
      </c>
      <c r="D52" s="46" t="inlineStr">
        <is>
          <t>Yes</t>
        </is>
      </c>
      <c r="E52" s="47" t="n">
        <v>3</v>
      </c>
      <c r="F52" s="13" t="inlineStr">
        <is>
          <t>Monitoring service description</t>
        </is>
      </c>
      <c r="G52" s="48" t="n"/>
      <c r="H52" s="48" t="n"/>
    </row>
    <row r="53" ht="46" customHeight="1">
      <c r="A53" s="44" t="inlineStr">
        <is>
          <t>LOG-04</t>
        </is>
      </c>
      <c r="B53" s="13" t="inlineStr">
        <is>
          <t>Logging &amp; Monitoring</t>
        </is>
      </c>
      <c r="C53" s="13" t="inlineStr">
        <is>
          <t>Are customer-facing audit logs available to the customer (via console or API) for their own tenant?</t>
        </is>
      </c>
      <c r="D53" s="46" t="inlineStr">
        <is>
          <t>Partial</t>
        </is>
      </c>
      <c r="E53" s="47" t="n">
        <v>2</v>
      </c>
      <c r="F53" s="13" t="inlineStr">
        <is>
          <t>Product documentation</t>
        </is>
      </c>
      <c r="G53" s="48" t="n"/>
      <c r="H53" s="48" t="n"/>
    </row>
    <row r="54" ht="46" customHeight="1">
      <c r="A54" s="44" t="inlineStr">
        <is>
          <t>LOG-05</t>
        </is>
      </c>
      <c r="B54" s="13" t="inlineStr">
        <is>
          <t>Logging &amp; Monitoring</t>
        </is>
      </c>
      <c r="C54" s="13" t="inlineStr">
        <is>
          <t>Are clocks on in-scope systems synchronised to a reliable time source?</t>
        </is>
      </c>
      <c r="D54" s="46" t="inlineStr">
        <is>
          <t>Yes</t>
        </is>
      </c>
      <c r="E54" s="47" t="n">
        <v>1</v>
      </c>
      <c r="F54" s="13" t="inlineStr">
        <is>
          <t>Statement</t>
        </is>
      </c>
      <c r="G54" s="48" t="n"/>
      <c r="H54" s="48" t="n"/>
    </row>
    <row r="55" ht="46" customHeight="1">
      <c r="A55" s="44" t="inlineStr">
        <is>
          <t>INC-01</t>
        </is>
      </c>
      <c r="B55" s="45" t="inlineStr">
        <is>
          <t>Incident Response &amp; Notification</t>
        </is>
      </c>
      <c r="C55" s="13" t="inlineStr">
        <is>
          <t>Do you maintain a documented incident response plan that is tested at least annually?</t>
        </is>
      </c>
      <c r="D55" s="46" t="inlineStr">
        <is>
          <t>Yes</t>
        </is>
      </c>
      <c r="E55" s="47" t="n">
        <v>3</v>
      </c>
      <c r="F55" s="13" t="inlineStr">
        <is>
          <t>Plan table of contents and date of last exercise</t>
        </is>
      </c>
      <c r="G55" s="48" t="n"/>
      <c r="H55" s="48" t="n"/>
    </row>
    <row r="56" ht="46" customHeight="1">
      <c r="A56" s="44" t="inlineStr">
        <is>
          <t>INC-02</t>
        </is>
      </c>
      <c r="B56" s="13" t="inlineStr">
        <is>
          <t>Incident Response &amp; Notification</t>
        </is>
      </c>
      <c r="C56" s="13" t="inlineStr">
        <is>
          <t>Will you notify the customer of a confirmed security incident affecting its data or service within 24 hours of confirmation?</t>
        </is>
      </c>
      <c r="D56" s="46" t="inlineStr">
        <is>
          <t>Partial</t>
        </is>
      </c>
      <c r="E56" s="47" t="n">
        <v>3</v>
      </c>
      <c r="F56" s="13" t="inlineStr">
        <is>
          <t>Contractual notification commitment</t>
        </is>
      </c>
      <c r="G56" s="48" t="n"/>
      <c r="H56" s="48" t="inlineStr">
        <is>
          <t>Vendor commits to 48 hours; negotiate 24 hours in the renewal.</t>
        </is>
      </c>
    </row>
    <row r="57" ht="46" customHeight="1">
      <c r="A57" s="44" t="inlineStr">
        <is>
          <t>INC-03</t>
        </is>
      </c>
      <c r="B57" s="13" t="inlineStr">
        <is>
          <t>Incident Response &amp; Notification</t>
        </is>
      </c>
      <c r="C57" s="13" t="inlineStr">
        <is>
          <t>Does the notification include the nature of the incident, data affected, actions taken and a named contact?</t>
        </is>
      </c>
      <c r="D57" s="46" t="inlineStr">
        <is>
          <t>Yes</t>
        </is>
      </c>
      <c r="E57" s="47" t="n">
        <v>2</v>
      </c>
      <c r="F57" s="13" t="inlineStr">
        <is>
          <t>Notification template</t>
        </is>
      </c>
      <c r="G57" s="48" t="n"/>
      <c r="H57" s="48" t="n"/>
    </row>
    <row r="58" ht="46" customHeight="1">
      <c r="A58" s="44" t="inlineStr">
        <is>
          <t>INC-04</t>
        </is>
      </c>
      <c r="B58" s="13" t="inlineStr">
        <is>
          <t>Incident Response &amp; Notification</t>
        </is>
      </c>
      <c r="C58" s="13" t="inlineStr">
        <is>
          <t>Are post-incident reviews performed and lessons learned tracked to closure?</t>
        </is>
      </c>
      <c r="D58" s="46" t="inlineStr">
        <is>
          <t>Yes</t>
        </is>
      </c>
      <c r="E58" s="47" t="n">
        <v>1</v>
      </c>
      <c r="F58" s="13" t="inlineStr">
        <is>
          <t>Post-incident review template</t>
        </is>
      </c>
      <c r="G58" s="48" t="n"/>
      <c r="H58" s="48" t="n"/>
    </row>
    <row r="59" ht="46" customHeight="1">
      <c r="A59" s="44" t="inlineStr">
        <is>
          <t>INC-05</t>
        </is>
      </c>
      <c r="B59" s="13" t="inlineStr">
        <is>
          <t>Incident Response &amp; Notification</t>
        </is>
      </c>
      <c r="C59" s="13" t="inlineStr">
        <is>
          <t>Do you have cyber insurance or equivalent financial cover for incidents affecting customers?</t>
        </is>
      </c>
      <c r="D59" s="46" t="inlineStr">
        <is>
          <t>Yes</t>
        </is>
      </c>
      <c r="E59" s="47" t="n">
        <v>1</v>
      </c>
      <c r="F59" s="13" t="inlineStr">
        <is>
          <t>Insurance certificate summary</t>
        </is>
      </c>
      <c r="G59" s="48" t="n"/>
      <c r="H59" s="48" t="n"/>
    </row>
    <row r="60" ht="46" customHeight="1">
      <c r="A60" s="44" t="inlineStr">
        <is>
          <t>INC-06</t>
        </is>
      </c>
      <c r="B60" s="13" t="inlineStr">
        <is>
          <t>Incident Response &amp; Notification</t>
        </is>
      </c>
      <c r="C60" s="13" t="inlineStr">
        <is>
          <t>Have you had a security incident affecting customer data in the last 24 months? If yes, please describe the root cause and remediation. (Answer 'Yes' if NO incident occurred or if an incident was fully remediated and disclosed.)</t>
        </is>
      </c>
      <c r="D60" s="46" t="inlineStr">
        <is>
          <t>Yes</t>
        </is>
      </c>
      <c r="E60" s="47" t="n">
        <v>2</v>
      </c>
      <c r="F60" s="13" t="inlineStr">
        <is>
          <t>Incident summary if applicable</t>
        </is>
      </c>
      <c r="G60" s="48" t="n"/>
      <c r="H60" s="48" t="n"/>
    </row>
    <row r="61" ht="46" customHeight="1">
      <c r="A61" s="44" t="inlineStr">
        <is>
          <t>BCP-01</t>
        </is>
      </c>
      <c r="B61" s="45" t="inlineStr">
        <is>
          <t>Business Continuity &amp; Resilience</t>
        </is>
      </c>
      <c r="C61" s="13" t="inlineStr">
        <is>
          <t>Do you have a business continuity and disaster recovery plan covering the service, tested at least annually?</t>
        </is>
      </c>
      <c r="D61" s="46" t="inlineStr">
        <is>
          <t>Yes</t>
        </is>
      </c>
      <c r="E61" s="47" t="n">
        <v>3</v>
      </c>
      <c r="F61" s="13" t="inlineStr">
        <is>
          <t>Last DR test summary with date and outcome</t>
        </is>
      </c>
      <c r="G61" s="48" t="n"/>
      <c r="H61" s="48" t="n"/>
    </row>
    <row r="62" ht="46" customHeight="1">
      <c r="A62" s="44" t="inlineStr">
        <is>
          <t>BCP-02</t>
        </is>
      </c>
      <c r="B62" s="13" t="inlineStr">
        <is>
          <t>Business Continuity &amp; Resilience</t>
        </is>
      </c>
      <c r="C62" s="13" t="inlineStr">
        <is>
          <t>Are recovery time and recovery point objectives (RTO / RPO) for the service defined and contractually committed?</t>
        </is>
      </c>
      <c r="D62" s="46" t="inlineStr">
        <is>
          <t>Yes</t>
        </is>
      </c>
      <c r="E62" s="47" t="n">
        <v>2</v>
      </c>
      <c r="F62" s="13" t="inlineStr">
        <is>
          <t>Service-level description</t>
        </is>
      </c>
      <c r="G62" s="48" t="n"/>
      <c r="H62" s="48" t="n"/>
    </row>
    <row r="63" ht="46" customHeight="1">
      <c r="A63" s="44" t="inlineStr">
        <is>
          <t>BCP-03</t>
        </is>
      </c>
      <c r="B63" s="13" t="inlineStr">
        <is>
          <t>Business Continuity &amp; Resilience</t>
        </is>
      </c>
      <c r="C63" s="13" t="inlineStr">
        <is>
          <t>Are backups taken at least daily, stored in a separate location or account, and restore-tested at least quarterly?</t>
        </is>
      </c>
      <c r="D63" s="46" t="inlineStr">
        <is>
          <t>Yes</t>
        </is>
      </c>
      <c r="E63" s="47" t="n">
        <v>3</v>
      </c>
      <c r="F63" s="13" t="inlineStr">
        <is>
          <t>Backup and restore test policy</t>
        </is>
      </c>
      <c r="G63" s="48" t="n"/>
      <c r="H63" s="48" t="n"/>
    </row>
    <row r="64" ht="46" customHeight="1">
      <c r="A64" s="44" t="inlineStr">
        <is>
          <t>BCP-04</t>
        </is>
      </c>
      <c r="B64" s="13" t="inlineStr">
        <is>
          <t>Business Continuity &amp; Resilience</t>
        </is>
      </c>
      <c r="C64" s="13" t="inlineStr">
        <is>
          <t>Is the service deployed with redundancy (multiple availability zones or sites) to avoid a single point of failure?</t>
        </is>
      </c>
      <c r="D64" s="46" t="inlineStr">
        <is>
          <t>Yes</t>
        </is>
      </c>
      <c r="E64" s="47" t="n">
        <v>2</v>
      </c>
      <c r="F64" s="13" t="inlineStr">
        <is>
          <t>Architecture summary</t>
        </is>
      </c>
      <c r="G64" s="48" t="n"/>
      <c r="H64" s="48" t="n"/>
    </row>
    <row r="65" ht="46" customHeight="1">
      <c r="A65" s="44" t="inlineStr">
        <is>
          <t>BCP-05</t>
        </is>
      </c>
      <c r="B65" s="13" t="inlineStr">
        <is>
          <t>Business Continuity &amp; Resilience</t>
        </is>
      </c>
      <c r="C65" s="13" t="inlineStr">
        <is>
          <t>Do you publish service availability and planned maintenance to customers, and report against the committed SLA?</t>
        </is>
      </c>
      <c r="D65" s="46" t="inlineStr">
        <is>
          <t>Yes</t>
        </is>
      </c>
      <c r="E65" s="47" t="n">
        <v>1</v>
      </c>
      <c r="F65" s="13" t="inlineStr">
        <is>
          <t>Status page link or SLA report</t>
        </is>
      </c>
      <c r="G65" s="48" t="n"/>
      <c r="H65" s="48" t="n"/>
    </row>
    <row r="66" ht="46" customHeight="1">
      <c r="A66" s="44" t="inlineStr">
        <is>
          <t>SUB-01</t>
        </is>
      </c>
      <c r="B66" s="45" t="inlineStr">
        <is>
          <t>Sub-processors &amp; Supply Chain</t>
        </is>
      </c>
      <c r="C66" s="13" t="inlineStr">
        <is>
          <t>Do you maintain and publish a list of sub-processors that handle customer data, with their location and purpose?</t>
        </is>
      </c>
      <c r="D66" s="46" t="inlineStr">
        <is>
          <t>Yes</t>
        </is>
      </c>
      <c r="E66" s="47" t="n">
        <v>3</v>
      </c>
      <c r="F66" s="13" t="inlineStr">
        <is>
          <t>Sub-processor list</t>
        </is>
      </c>
      <c r="G66" s="48" t="n"/>
      <c r="H66" s="48" t="n"/>
    </row>
    <row r="67" ht="46" customHeight="1">
      <c r="A67" s="44" t="inlineStr">
        <is>
          <t>SUB-02</t>
        </is>
      </c>
      <c r="B67" s="13" t="inlineStr">
        <is>
          <t>Sub-processors &amp; Supply Chain</t>
        </is>
      </c>
      <c r="C67" s="13" t="inlineStr">
        <is>
          <t>Are customers notified in advance of new sub-processors, with a right to object?</t>
        </is>
      </c>
      <c r="D67" s="46" t="inlineStr">
        <is>
          <t>Yes</t>
        </is>
      </c>
      <c r="E67" s="47" t="n">
        <v>2</v>
      </c>
      <c r="F67" s="13" t="inlineStr">
        <is>
          <t>Contractual clause or notification process</t>
        </is>
      </c>
      <c r="G67" s="48" t="n"/>
      <c r="H67" s="48" t="n"/>
    </row>
    <row r="68" ht="46" customHeight="1">
      <c r="A68" s="44" t="inlineStr">
        <is>
          <t>SUB-03</t>
        </is>
      </c>
      <c r="B68" s="13" t="inlineStr">
        <is>
          <t>Sub-processors &amp; Supply Chain</t>
        </is>
      </c>
      <c r="C68" s="13" t="inlineStr">
        <is>
          <t>Do you assess the security of your own critical suppliers before onboarding and periodically thereafter?</t>
        </is>
      </c>
      <c r="D68" s="46" t="inlineStr">
        <is>
          <t>Partial</t>
        </is>
      </c>
      <c r="E68" s="47" t="n">
        <v>2</v>
      </c>
      <c r="F68" s="13" t="inlineStr">
        <is>
          <t>Supplier risk management procedure</t>
        </is>
      </c>
      <c r="G68" s="48" t="n"/>
      <c r="H68" s="48" t="n"/>
    </row>
    <row r="69" ht="46" customHeight="1">
      <c r="A69" s="44" t="inlineStr">
        <is>
          <t>SUB-04</t>
        </is>
      </c>
      <c r="B69" s="13" t="inlineStr">
        <is>
          <t>Sub-processors &amp; Supply Chain</t>
        </is>
      </c>
      <c r="C69" s="13" t="inlineStr">
        <is>
          <t>Do you flow down equivalent security, confidentiality and notification obligations to sub-processors?</t>
        </is>
      </c>
      <c r="D69" s="46" t="inlineStr">
        <is>
          <t>Yes</t>
        </is>
      </c>
      <c r="E69" s="47" t="n">
        <v>2</v>
      </c>
      <c r="F69" s="13" t="inlineStr">
        <is>
          <t>Standard sub-processor contract clauses</t>
        </is>
      </c>
      <c r="G69" s="48" t="n"/>
      <c r="H69" s="48" t="n"/>
    </row>
    <row r="70" ht="46" customHeight="1">
      <c r="A70" s="44" t="inlineStr">
        <is>
          <t>SUB-05</t>
        </is>
      </c>
      <c r="B70" s="13" t="inlineStr">
        <is>
          <t>Sub-processors &amp; Supply Chain</t>
        </is>
      </c>
      <c r="C70" s="13" t="inlineStr">
        <is>
          <t>Do you maintain a software bill of materials (SBOM) or equivalent inventory of third-party components in the service?</t>
        </is>
      </c>
      <c r="D70" s="46" t="inlineStr">
        <is>
          <t>No</t>
        </is>
      </c>
      <c r="E70" s="47" t="n">
        <v>1</v>
      </c>
      <c r="F70" s="13" t="inlineStr">
        <is>
          <t>Statement or sample SBOM</t>
        </is>
      </c>
      <c r="G70" s="48" t="n"/>
      <c r="H70" s="48" t="n"/>
    </row>
    <row r="71" ht="46" customHeight="1">
      <c r="A71" s="44" t="inlineStr">
        <is>
          <t>DEV-01</t>
        </is>
      </c>
      <c r="B71" s="45" t="inlineStr">
        <is>
          <t>Secure Development</t>
        </is>
      </c>
      <c r="C71" s="13" t="inlineStr">
        <is>
          <t>Do you follow a documented secure development life cycle with security requirements, threat modelling and code review?</t>
        </is>
      </c>
      <c r="D71" s="46" t="inlineStr">
        <is>
          <t>Yes</t>
        </is>
      </c>
      <c r="E71" s="47" t="n">
        <v>2</v>
      </c>
      <c r="F71" s="13" t="inlineStr">
        <is>
          <t>SDLC overview</t>
        </is>
      </c>
      <c r="G71" s="48" t="n"/>
      <c r="H71" s="48" t="n"/>
    </row>
    <row r="72" ht="46" customHeight="1">
      <c r="A72" s="44" t="inlineStr">
        <is>
          <t>DEV-02</t>
        </is>
      </c>
      <c r="B72" s="13" t="inlineStr">
        <is>
          <t>Secure Development</t>
        </is>
      </c>
      <c r="C72" s="13" t="inlineStr">
        <is>
          <t>Are static and dependency vulnerability scans run automatically in the build pipeline, with blocking thresholds for critical findings?</t>
        </is>
      </c>
      <c r="D72" s="46" t="inlineStr">
        <is>
          <t>Yes</t>
        </is>
      </c>
      <c r="E72" s="47" t="n">
        <v>2</v>
      </c>
      <c r="F72" s="13" t="inlineStr">
        <is>
          <t>Pipeline description</t>
        </is>
      </c>
      <c r="G72" s="48" t="n"/>
      <c r="H72" s="48" t="n"/>
    </row>
    <row r="73" ht="46" customHeight="1">
      <c r="A73" s="44" t="inlineStr">
        <is>
          <t>DEV-03</t>
        </is>
      </c>
      <c r="B73" s="13" t="inlineStr">
        <is>
          <t>Secure Development</t>
        </is>
      </c>
      <c r="C73" s="13" t="inlineStr">
        <is>
          <t>Are development, test and production environments separated, and is production customer data excluded from non-production environments (or masked)?</t>
        </is>
      </c>
      <c r="D73" s="46" t="inlineStr">
        <is>
          <t>Yes</t>
        </is>
      </c>
      <c r="E73" s="47" t="n">
        <v>3</v>
      </c>
      <c r="F73" s="13" t="inlineStr">
        <is>
          <t>Environment separation standard</t>
        </is>
      </c>
      <c r="G73" s="48" t="n"/>
      <c r="H73" s="48" t="n"/>
    </row>
    <row r="74" ht="46" customHeight="1">
      <c r="A74" s="44" t="inlineStr">
        <is>
          <t>DEV-04</t>
        </is>
      </c>
      <c r="B74" s="13" t="inlineStr">
        <is>
          <t>Secure Development</t>
        </is>
      </c>
      <c r="C74" s="13" t="inlineStr">
        <is>
          <t>Are changes to production approved, tested and traceable to a change record, with emergency changes reviewed afterwards?</t>
        </is>
      </c>
      <c r="D74" s="46" t="inlineStr">
        <is>
          <t>Yes</t>
        </is>
      </c>
      <c r="E74" s="47" t="n">
        <v>2</v>
      </c>
      <c r="F74" s="13" t="inlineStr">
        <is>
          <t>Change management procedure</t>
        </is>
      </c>
      <c r="G74" s="48" t="n"/>
      <c r="H74" s="48" t="n"/>
    </row>
    <row r="75" ht="46" customHeight="1">
      <c r="A75" s="44" t="inlineStr">
        <is>
          <t>DEV-05</t>
        </is>
      </c>
      <c r="B75" s="13" t="inlineStr">
        <is>
          <t>Secure Development</t>
        </is>
      </c>
      <c r="C75" s="13" t="inlineStr">
        <is>
          <t>Are developers trained in secure coding at least annually?</t>
        </is>
      </c>
      <c r="D75" s="46" t="inlineStr">
        <is>
          <t>Partial</t>
        </is>
      </c>
      <c r="E75" s="47" t="n">
        <v>1</v>
      </c>
      <c r="F75" s="13" t="inlineStr">
        <is>
          <t>Training record summary</t>
        </is>
      </c>
      <c r="G75" s="48" t="n"/>
      <c r="H75" s="48" t="n"/>
    </row>
    <row r="76" ht="46" customHeight="1">
      <c r="A76" s="44" t="inlineStr">
        <is>
          <t>AI-01</t>
        </is>
      </c>
      <c r="B76" s="45" t="inlineStr">
        <is>
          <t>AI Usage</t>
        </is>
      </c>
      <c r="C76" s="13" t="inlineStr">
        <is>
          <t>Does the service use AI or machine-learning components (including third-party large language models) to process customer data? If yes, are they documented and disclosed to customers?</t>
        </is>
      </c>
      <c r="D76" s="46" t="inlineStr">
        <is>
          <t>Yes</t>
        </is>
      </c>
      <c r="E76" s="47" t="n">
        <v>3</v>
      </c>
      <c r="F76" s="13" t="inlineStr">
        <is>
          <t>AI feature inventory and disclosure</t>
        </is>
      </c>
      <c r="G76" s="48" t="n"/>
      <c r="H76" s="48" t="n"/>
    </row>
    <row r="77" ht="46" customHeight="1">
      <c r="A77" s="44" t="inlineStr">
        <is>
          <t>AI-02</t>
        </is>
      </c>
      <c r="B77" s="13" t="inlineStr">
        <is>
          <t>AI Usage</t>
        </is>
      </c>
      <c r="C77" s="13" t="inlineStr">
        <is>
          <t>Is customer data excluded from training or fine-tuning of models that serve other customers, unless the customer explicitly opts in?</t>
        </is>
      </c>
      <c r="D77" s="46" t="inlineStr">
        <is>
          <t>Yes</t>
        </is>
      </c>
      <c r="E77" s="47" t="n">
        <v>3</v>
      </c>
      <c r="F77" s="13" t="inlineStr">
        <is>
          <t>Data-use terms for AI features</t>
        </is>
      </c>
      <c r="G77" s="48" t="n"/>
      <c r="H77" s="48" t="n"/>
    </row>
    <row r="78" ht="46" customHeight="1">
      <c r="A78" s="44" t="inlineStr">
        <is>
          <t>AI-03</t>
        </is>
      </c>
      <c r="B78" s="13" t="inlineStr">
        <is>
          <t>AI Usage</t>
        </is>
      </c>
      <c r="C78" s="13" t="inlineStr">
        <is>
          <t>Where third-party AI providers are used, are prompts and outputs not retained by the provider (zero-retention) or retained only under contract?</t>
        </is>
      </c>
      <c r="D78" s="46" t="inlineStr">
        <is>
          <t>Partial</t>
        </is>
      </c>
      <c r="E78" s="47" t="n">
        <v>2</v>
      </c>
      <c r="F78" s="13" t="inlineStr">
        <is>
          <t>Third-party AI provider terms</t>
        </is>
      </c>
      <c r="G78" s="48" t="n"/>
      <c r="H78" s="48" t="inlineStr">
        <is>
          <t>LLM provider retains prompts for 30 days for abuse monitoring.</t>
        </is>
      </c>
    </row>
    <row r="79" ht="46" customHeight="1">
      <c r="A79" s="44" t="inlineStr">
        <is>
          <t>AI-04</t>
        </is>
      </c>
      <c r="B79" s="13" t="inlineStr">
        <is>
          <t>AI Usage</t>
        </is>
      </c>
      <c r="C79" s="13" t="inlineStr">
        <is>
          <t>Are AI features subject to an impact or risk assessment covering accuracy, bias, misuse and data leakage before release?</t>
        </is>
      </c>
      <c r="D79" s="46" t="inlineStr">
        <is>
          <t>Partial</t>
        </is>
      </c>
      <c r="E79" s="47" t="n">
        <v>2</v>
      </c>
      <c r="F79" s="13" t="inlineStr">
        <is>
          <t>AI impact assessment summary</t>
        </is>
      </c>
      <c r="G79" s="48" t="n"/>
      <c r="H79" s="48" t="n"/>
    </row>
    <row r="80" ht="46" customHeight="1">
      <c r="A80" s="44" t="inlineStr">
        <is>
          <t>AI-05</t>
        </is>
      </c>
      <c r="B80" s="13" t="inlineStr">
        <is>
          <t>AI Usage</t>
        </is>
      </c>
      <c r="C80" s="13" t="inlineStr">
        <is>
          <t>Is there human oversight for AI outputs that affect individuals or material business decisions, and can the customer disable AI features?</t>
        </is>
      </c>
      <c r="D80" s="46" t="inlineStr">
        <is>
          <t>Yes</t>
        </is>
      </c>
      <c r="E80" s="47" t="n">
        <v>2</v>
      </c>
      <c r="F80" s="13" t="inlineStr">
        <is>
          <t>Product documentation for AI controls</t>
        </is>
      </c>
      <c r="G80" s="48" t="n"/>
      <c r="H80" s="48" t="n"/>
    </row>
    <row r="81" ht="46" customHeight="1">
      <c r="A81" s="44" t="inlineStr">
        <is>
          <t>AI-06</t>
        </is>
      </c>
      <c r="B81" s="13" t="inlineStr">
        <is>
          <t>AI Usage</t>
        </is>
      </c>
      <c r="C81" s="13" t="inlineStr">
        <is>
          <t>Is AI system behaviour monitored in production (drift, abuse, prompt injection) with a process to roll back or disable a model?</t>
        </is>
      </c>
      <c r="D81" s="46" t="inlineStr">
        <is>
          <t>No</t>
        </is>
      </c>
      <c r="E81" s="47" t="n">
        <v>1</v>
      </c>
      <c r="F81" s="13" t="inlineStr">
        <is>
          <t>AI monitoring description</t>
        </is>
      </c>
      <c r="G81" s="48" t="n"/>
      <c r="H81" s="48" t="inlineStr">
        <is>
          <t>No drift monitoring for the HR assistant yet.</t>
        </is>
      </c>
    </row>
  </sheetData>
  <autoFilter ref="A21:H81"/>
  <mergeCells count="1">
    <mergeCell ref="B12:G12"/>
  </mergeCells>
  <conditionalFormatting sqref="L8:L18">
    <cfRule type="expression" priority="1" dxfId="0" stopIfTrue="1">
      <formula>L8="Strong"</formula>
    </cfRule>
    <cfRule type="expression" priority="3" dxfId="1" stopIfTrue="1">
      <formula>L8="Adequate"</formula>
    </cfRule>
    <cfRule type="expression" priority="5" dxfId="2" stopIfTrue="1">
      <formula>L8="Weak"</formula>
    </cfRule>
    <cfRule type="expression" priority="7" dxfId="3" stopIfTrue="1">
      <formula>L8="Poor"</formula>
    </cfRule>
  </conditionalFormatting>
  <conditionalFormatting sqref="C9">
    <cfRule type="expression" priority="2" dxfId="0" stopIfTrue="1">
      <formula>C9="Strong"</formula>
    </cfRule>
    <cfRule type="expression" priority="4" dxfId="1" stopIfTrue="1">
      <formula>C9="Adequate"</formula>
    </cfRule>
    <cfRule type="expression" priority="6" dxfId="2" stopIfTrue="1">
      <formula>C9="Weak"</formula>
    </cfRule>
    <cfRule type="expression" priority="8" dxfId="3" stopIfTrue="1">
      <formula>C9="Poor"</formula>
    </cfRule>
  </conditionalFormatting>
  <conditionalFormatting sqref="D22:D81">
    <cfRule type="expression" priority="9" dxfId="5" stopIfTrue="1">
      <formula>$D22="Yes"</formula>
    </cfRule>
    <cfRule type="expression" priority="10" dxfId="6" stopIfTrue="1">
      <formula>$D22="Partial"</formula>
    </cfRule>
    <cfRule type="expression" priority="11" dxfId="7" stopIfTrue="1">
      <formula>$D22="No"</formula>
    </cfRule>
    <cfRule type="expression" priority="12" dxfId="8" stopIfTrue="1">
      <formula>$D22="N/A"</formula>
    </cfRule>
  </conditionalFormatting>
  <conditionalFormatting sqref="A22:A81">
    <cfRule type="expression" priority="13" dxfId="9">
      <formula>AND($D22="No",$E22=3)</formula>
    </cfRule>
  </conditionalFormatting>
  <dataValidations count="4">
    <dataValidation sqref="C3" showDropDown="0" showInputMessage="0" showErrorMessage="1" allowBlank="1" error="This ID is not in 02_Vendor_Inventory." type="list" errorStyle="warning">
      <formula1>='02_Vendor_Inventory'!$A$5:$A$24</formula1>
    </dataValidation>
    <dataValidation sqref="C6" showDropDown="0" showInputMessage="0" showErrorMessage="1" allowBlank="1" error="Enter a valid date (yyyy-mm-dd)." type="date" errorStyle="warning" operator="greaterThanOrEqual">
      <formula1>36526</formula1>
    </dataValidation>
    <dataValidation sqref="D22:D81" showDropDown="0" showInputMessage="0" showErrorMessage="1" allowBlank="1" errorTitle="Invalid entry" error="Please choose a value from the list." type="list" errorStyle="stop">
      <formula1>"Yes,Partial,No,N/A"</formula1>
    </dataValidation>
    <dataValidation sqref="E22:E81" showDropDown="0" showInputMessage="0" showErrorMessage="1" allowBlank="1" errorTitle="Invalid entry" error="Weight must be 1, 2 or 3." type="list" errorStyle="stop">
      <formula1>"1,2,3"</formula1>
    </dataValidation>
  </dataValidations>
  <printOptions horizontalCentered="1"/>
  <pageMargins left="0.75" right="0.75" top="1" bottom="1" header="0.5" footer="0.5"/>
  <pageSetup orientation="landscape" fitToHeight="0" fitToWidth="1"/>
</worksheet>
</file>

<file path=xl/worksheets/sheet4.xml><?xml version="1.0" encoding="utf-8"?>
<worksheet xmlns="http://schemas.openxmlformats.org/spreadsheetml/2006/main">
  <sheetPr>
    <tabColor rgb="007030A0"/>
    <outlinePr summaryBelow="1" summaryRight="1"/>
    <pageSetUpPr fitToPage="1"/>
  </sheetPr>
  <dimension ref="A1:Q25"/>
  <sheetViews>
    <sheetView workbookViewId="0">
      <pane xSplit="2" ySplit="5" topLeftCell="C6" activePane="bottomRight" state="frozen"/>
      <selection pane="topRight"/>
      <selection pane="bottomLeft"/>
      <selection pane="bottomRight" activeCell="A1" sqref="A1"/>
    </sheetView>
  </sheetViews>
  <sheetFormatPr baseColWidth="8" defaultRowHeight="15"/>
  <cols>
    <col width="10" customWidth="1" min="1" max="1"/>
    <col width="24" customWidth="1" min="2" max="2"/>
    <col width="10" customWidth="1" min="3" max="3"/>
    <col width="16" customWidth="1" min="4" max="4"/>
    <col width="13" customWidth="1" min="5" max="5"/>
    <col width="11" customWidth="1" min="6" max="6"/>
    <col width="11" customWidth="1" min="7" max="7"/>
    <col width="11" customWidth="1" min="8" max="8"/>
    <col width="30" customWidth="1" min="9" max="9"/>
    <col width="12" customWidth="1" min="10" max="10"/>
    <col width="9" customWidth="1" min="11" max="11"/>
    <col width="10" customWidth="1" min="12" max="12"/>
    <col width="12" customWidth="1" min="13" max="13"/>
    <col width="12" customWidth="1" min="14" max="14"/>
    <col width="9" customWidth="1" min="15" max="15"/>
    <col width="22" customWidth="1" min="16" max="16"/>
    <col width="44" customWidth="1" min="17" max="17"/>
  </cols>
  <sheetData>
    <row r="1" ht="34" customHeight="1">
      <c r="A1" s="1" t="inlineStr">
        <is>
          <t>Assessment Summary</t>
        </is>
      </c>
      <c r="B1" s="2" t="n"/>
      <c r="C1" s="2" t="n"/>
      <c r="D1" s="2" t="n"/>
      <c r="E1" s="2" t="n"/>
      <c r="F1" s="2" t="n"/>
      <c r="G1" s="2" t="n"/>
      <c r="H1" s="2" t="n"/>
      <c r="I1" s="2" t="n"/>
      <c r="J1" s="2" t="n"/>
      <c r="K1" s="2" t="n"/>
      <c r="L1" s="2" t="n"/>
      <c r="M1" s="2" t="n"/>
      <c r="N1" s="2" t="n"/>
      <c r="O1" s="2" t="n"/>
      <c r="P1" s="2" t="n"/>
      <c r="Q1" s="2" t="n"/>
    </row>
    <row r="2" ht="22" customHeight="1">
      <c r="A2" s="3" t="inlineStr">
        <is>
          <t>One row per vendor assessed. Blue = input; grey = formula. Rating, next review and overdue flag are computed. Row highlighted in yellow = vendor currently loaded in 03_Questionnaire.</t>
        </is>
      </c>
    </row>
    <row r="3">
      <c r="A3" s="4" t="inlineStr">
        <is>
          <t>Score: type the overall score from 03_Questionnaire (as a percentage). For the vendor selected in 03_Questionnaire the score is pulled automatically when the cell is left blank.</t>
        </is>
      </c>
    </row>
    <row r="5" ht="46" customHeight="1">
      <c r="A5" s="9" t="inlineStr">
        <is>
          <t>Vendor ID</t>
        </is>
      </c>
      <c r="B5" s="9" t="inlineStr">
        <is>
          <t>Vendor Name</t>
        </is>
      </c>
      <c r="C5" s="9" t="inlineStr">
        <is>
          <t>Inherent Tier</t>
        </is>
      </c>
      <c r="D5" s="9" t="inlineStr">
        <is>
          <t>Assessment Status</t>
        </is>
      </c>
      <c r="E5" s="9" t="inlineStr">
        <is>
          <t>Questionnaire Score (%)</t>
        </is>
      </c>
      <c r="F5" s="9" t="inlineStr">
        <is>
          <t>Score Band</t>
        </is>
      </c>
      <c r="G5" s="9" t="inlineStr">
        <is>
          <t>Computed Rating</t>
        </is>
      </c>
      <c r="H5" s="9" t="inlineStr">
        <is>
          <t>Override Rating</t>
        </is>
      </c>
      <c r="I5" s="9" t="inlineStr">
        <is>
          <t>Override Reason</t>
        </is>
      </c>
      <c r="J5" s="9" t="inlineStr">
        <is>
          <t>Final Residual Rating</t>
        </is>
      </c>
      <c r="K5" s="9" t="inlineStr">
        <is>
          <t>Open Findings</t>
        </is>
      </c>
      <c r="L5" s="9" t="inlineStr">
        <is>
          <t>Weight-3 'No' Answers</t>
        </is>
      </c>
      <c r="M5" s="9" t="inlineStr">
        <is>
          <t>Last Assessment</t>
        </is>
      </c>
      <c r="N5" s="9" t="inlineStr">
        <is>
          <t>Next Review</t>
        </is>
      </c>
      <c r="O5" s="9" t="inlineStr">
        <is>
          <t>Overdue?</t>
        </is>
      </c>
      <c r="P5" s="9" t="inlineStr">
        <is>
          <t>Risk Owner (role)</t>
        </is>
      </c>
      <c r="Q5" s="9" t="inlineStr">
        <is>
          <t>Evidence Location / Notes</t>
        </is>
      </c>
    </row>
    <row r="6" ht="46" customHeight="1">
      <c r="A6" s="24" t="inlineStr">
        <is>
          <t>VND-001</t>
        </is>
      </c>
      <c r="B6" s="49">
        <f>IF(A6="","",IFERROR(INDEX('02_Vendor_Inventory'!$B$5:$B$24,MATCH(A6,'02_Vendor_Inventory'!$A$5:$A$24,0)),"ID not in inventory"))</f>
        <v/>
      </c>
      <c r="C6" s="27">
        <f>IF(A6="","",IFERROR(INDEX('02_Vendor_Inventory'!$K$5:$K$24,MATCH(A6,'02_Vendor_Inventory'!$A$5:$A$24,0)),""))</f>
        <v/>
      </c>
      <c r="D6" s="26" t="inlineStr">
        <is>
          <t>Complete</t>
        </is>
      </c>
      <c r="E6" s="50" t="n">
        <v>0.91</v>
      </c>
      <c r="F6" s="51">
        <f>IF(IF(ISNUMBER(E6),E6,IF(AND(A6&lt;&gt;"",A6='03_Questionnaire'!$C$3,ISNUMBER('03_Questionnaire'!$C$8)),'03_Questionnaire'!$C$8,""))="","",IF(IF(ISNUMBER(E6),E6,IF(AND(A6&lt;&gt;"",A6='03_Questionnaire'!$C$3,ISNUMBER('03_Questionnaire'!$C$8)),'03_Questionnaire'!$C$8,""))&gt;=0.85,"Strong",IF(IF(ISNUMBER(E6),E6,IF(AND(A6&lt;&gt;"",A6='03_Questionnaire'!$C$3,ISNUMBER('03_Questionnaire'!$C$8)),'03_Questionnaire'!$C$8,""))&gt;=0.7,"Adequate",IF(IF(ISNUMBER(E6),E6,IF(AND(A6&lt;&gt;"",A6='03_Questionnaire'!$C$3,ISNUMBER('03_Questionnaire'!$C$8)),'03_Questionnaire'!$C$8,""))&gt;=0.5,"Weak","Poor"))))</f>
        <v/>
      </c>
      <c r="G6" s="51">
        <f>IF(OR(C6="",F6=""),"",IFERROR(INDEX('01_Methodology'!$A$30:$E$32,MATCH(C6,'01_Methodology'!$A$30:$A$32,0),MATCH(F6,'01_Methodology'!$A$29:$E$29,0)),""))</f>
        <v/>
      </c>
      <c r="H6" s="26" t="n"/>
      <c r="I6" s="25" t="n"/>
      <c r="J6" s="27">
        <f>IF(H6&lt;&gt;"",H6,G6)</f>
        <v/>
      </c>
      <c r="K6" s="52" t="n">
        <v>1</v>
      </c>
      <c r="L6" s="52" t="n">
        <v>0</v>
      </c>
      <c r="M6" s="28" t="n">
        <v>46063</v>
      </c>
      <c r="N6" s="53">
        <f>IF(OR(M6="",C6=""),"",IFERROR(EDATE(M6,VLOOKUP(C6,'01_Methodology'!$A$22:$C$24,2,FALSE)),""))</f>
        <v/>
      </c>
      <c r="O6" s="51">
        <f>IF(N6="","",IF(AND(ISNUMBER(N6),N6&lt;TODAY()),"OVERDUE",IF(AND(ISNUMBER(N6),N6-TODAY()&lt;=60,N6-TODAY()&gt;=0),"Due soon","OK")))</f>
        <v/>
      </c>
      <c r="P6" s="25" t="inlineStr">
        <is>
          <t>Head of Infrastructure</t>
        </is>
      </c>
      <c r="Q6" s="25" t="inlineStr">
        <is>
          <t>SOC 2 Type II reviewed (period ending 2025-12). Finding: exit plan not documented.</t>
        </is>
      </c>
    </row>
    <row r="7" ht="46" customHeight="1">
      <c r="A7" s="24" t="inlineStr">
        <is>
          <t>VND-002</t>
        </is>
      </c>
      <c r="B7" s="49">
        <f>IF(A7="","",IFERROR(INDEX('02_Vendor_Inventory'!$B$5:$B$24,MATCH(A7,'02_Vendor_Inventory'!$A$5:$A$24,0)),"ID not in inventory"))</f>
        <v/>
      </c>
      <c r="C7" s="27">
        <f>IF(A7="","",IFERROR(INDEX('02_Vendor_Inventory'!$K$5:$K$24,MATCH(A7,'02_Vendor_Inventory'!$A$5:$A$24,0)),""))</f>
        <v/>
      </c>
      <c r="D7" s="26" t="inlineStr">
        <is>
          <t>Complete</t>
        </is>
      </c>
      <c r="E7" s="50" t="n"/>
      <c r="F7" s="51">
        <f>IF(IF(ISNUMBER(E7),E7,IF(AND(A7&lt;&gt;"",A7='03_Questionnaire'!$C$3,ISNUMBER('03_Questionnaire'!$C$8)),'03_Questionnaire'!$C$8,""))="","",IF(IF(ISNUMBER(E7),E7,IF(AND(A7&lt;&gt;"",A7='03_Questionnaire'!$C$3,ISNUMBER('03_Questionnaire'!$C$8)),'03_Questionnaire'!$C$8,""))&gt;=0.85,"Strong",IF(IF(ISNUMBER(E7),E7,IF(AND(A7&lt;&gt;"",A7='03_Questionnaire'!$C$3,ISNUMBER('03_Questionnaire'!$C$8)),'03_Questionnaire'!$C$8,""))&gt;=0.7,"Adequate",IF(IF(ISNUMBER(E7),E7,IF(AND(A7&lt;&gt;"",A7='03_Questionnaire'!$C$3,ISNUMBER('03_Questionnaire'!$C$8)),'03_Questionnaire'!$C$8,""))&gt;=0.5,"Weak","Poor"))))</f>
        <v/>
      </c>
      <c r="G7" s="51">
        <f>IF(OR(C7="",F7=""),"",IFERROR(INDEX('01_Methodology'!$A$30:$E$32,MATCH(C7,'01_Methodology'!$A$30:$A$32,0),MATCH(F7,'01_Methodology'!$A$29:$E$29,0)),""))</f>
        <v/>
      </c>
      <c r="H7" s="26" t="n"/>
      <c r="I7" s="25" t="n"/>
      <c r="J7" s="27">
        <f>IF(H7&lt;&gt;"",H7,G7)</f>
        <v/>
      </c>
      <c r="K7" s="52" t="n">
        <v>5</v>
      </c>
      <c r="L7" s="52">
        <f>IF(A7='03_Questionnaire'!$C$3,'03_Questionnaire'!$C$11,"")</f>
        <v/>
      </c>
      <c r="M7" s="28" t="n">
        <v>46307</v>
      </c>
      <c r="N7" s="53">
        <f>IF(OR(M7="",C7=""),"",IFERROR(EDATE(M7,VLOOKUP(C7,'01_Methodology'!$A$22:$C$24,2,FALSE)),""))</f>
        <v/>
      </c>
      <c r="O7" s="51">
        <f>IF(N7="","",IF(AND(ISNUMBER(N7),N7&lt;TODAY()),"OVERDUE",IF(AND(ISNUMBER(N7),N7-TODAY()&lt;=60,N7-TODAY()&gt;=0),"Due soon","OK")))</f>
        <v/>
      </c>
      <c r="P7" s="25" t="inlineStr">
        <is>
          <t>Head of HR</t>
        </is>
      </c>
      <c r="Q7" s="25" t="inlineStr">
        <is>
          <t>Worked example - score pulled live from 03_Questionnaire. Evidence folder: TPRM/VND-002/2026.</t>
        </is>
      </c>
    </row>
    <row r="8" ht="46" customHeight="1">
      <c r="A8" s="24" t="inlineStr">
        <is>
          <t>VND-003</t>
        </is>
      </c>
      <c r="B8" s="49">
        <f>IF(A8="","",IFERROR(INDEX('02_Vendor_Inventory'!$B$5:$B$24,MATCH(A8,'02_Vendor_Inventory'!$A$5:$A$24,0)),"ID not in inventory"))</f>
        <v/>
      </c>
      <c r="C8" s="27">
        <f>IF(A8="","",IFERROR(INDEX('02_Vendor_Inventory'!$K$5:$K$24,MATCH(A8,'02_Vendor_Inventory'!$A$5:$A$24,0)),""))</f>
        <v/>
      </c>
      <c r="D8" s="26" t="inlineStr">
        <is>
          <t>Complete</t>
        </is>
      </c>
      <c r="E8" s="50" t="n">
        <v>0.64</v>
      </c>
      <c r="F8" s="51">
        <f>IF(IF(ISNUMBER(E8),E8,IF(AND(A8&lt;&gt;"",A8='03_Questionnaire'!$C$3,ISNUMBER('03_Questionnaire'!$C$8)),'03_Questionnaire'!$C$8,""))="","",IF(IF(ISNUMBER(E8),E8,IF(AND(A8&lt;&gt;"",A8='03_Questionnaire'!$C$3,ISNUMBER('03_Questionnaire'!$C$8)),'03_Questionnaire'!$C$8,""))&gt;=0.85,"Strong",IF(IF(ISNUMBER(E8),E8,IF(AND(A8&lt;&gt;"",A8='03_Questionnaire'!$C$3,ISNUMBER('03_Questionnaire'!$C$8)),'03_Questionnaire'!$C$8,""))&gt;=0.7,"Adequate",IF(IF(ISNUMBER(E8),E8,IF(AND(A8&lt;&gt;"",A8='03_Questionnaire'!$C$3,ISNUMBER('03_Questionnaire'!$C$8)),'03_Questionnaire'!$C$8,""))&gt;=0.5,"Weak","Poor"))))</f>
        <v/>
      </c>
      <c r="G8" s="51">
        <f>IF(OR(C8="",F8=""),"",IFERROR(INDEX('01_Methodology'!$A$30:$E$32,MATCH(C8,'01_Methodology'!$A$30:$A$32,0),MATCH(F8,'01_Methodology'!$A$29:$E$29,0)),""))</f>
        <v/>
      </c>
      <c r="H8" s="26" t="inlineStr">
        <is>
          <t>High</t>
        </is>
      </c>
      <c r="I8" s="25" t="inlineStr">
        <is>
          <t>Downgraded from Critical: the ENC-01 gap (unencrypted EDI link) is compensated by our own outbound encryption gateway; executive sign-off recorded.</t>
        </is>
      </c>
      <c r="J8" s="27">
        <f>IF(H8&lt;&gt;"",H8,G8)</f>
        <v/>
      </c>
      <c r="K8" s="52" t="n">
        <v>4</v>
      </c>
      <c r="L8" s="52" t="n">
        <v>1</v>
      </c>
      <c r="M8" s="28" t="n">
        <v>45889</v>
      </c>
      <c r="N8" s="53">
        <f>IF(OR(M8="",C8=""),"",IFERROR(EDATE(M8,VLOOKUP(C8,'01_Methodology'!$A$22:$C$24,2,FALSE)),""))</f>
        <v/>
      </c>
      <c r="O8" s="51">
        <f>IF(N8="","",IF(AND(ISNUMBER(N8),N8&lt;TODAY()),"OVERDUE",IF(AND(ISNUMBER(N8),N8-TODAY()&lt;=60,N8-TODAY()&gt;=0),"Due soon","OK")))</f>
        <v/>
      </c>
      <c r="P8" s="25" t="inlineStr">
        <is>
          <t>Head of Supply Chain</t>
        </is>
      </c>
      <c r="Q8" s="25" t="inlineStr">
        <is>
          <t>Overdue: Tier 1 cadence is 12 months. Re-assessment to be combined with contract renewal.</t>
        </is>
      </c>
    </row>
    <row r="9" ht="46" customHeight="1">
      <c r="A9" s="24" t="inlineStr">
        <is>
          <t>VND-004</t>
        </is>
      </c>
      <c r="B9" s="49">
        <f>IF(A9="","",IFERROR(INDEX('02_Vendor_Inventory'!$B$5:$B$24,MATCH(A9,'02_Vendor_Inventory'!$A$5:$A$24,0)),"ID not in inventory"))</f>
        <v/>
      </c>
      <c r="C9" s="27">
        <f>IF(A9="","",IFERROR(INDEX('02_Vendor_Inventory'!$K$5:$K$24,MATCH(A9,'02_Vendor_Inventory'!$A$5:$A$24,0)),""))</f>
        <v/>
      </c>
      <c r="D9" s="26" t="inlineStr">
        <is>
          <t>Complete</t>
        </is>
      </c>
      <c r="E9" s="50" t="n">
        <v>0.72</v>
      </c>
      <c r="F9" s="51">
        <f>IF(IF(ISNUMBER(E9),E9,IF(AND(A9&lt;&gt;"",A9='03_Questionnaire'!$C$3,ISNUMBER('03_Questionnaire'!$C$8)),'03_Questionnaire'!$C$8,""))="","",IF(IF(ISNUMBER(E9),E9,IF(AND(A9&lt;&gt;"",A9='03_Questionnaire'!$C$3,ISNUMBER('03_Questionnaire'!$C$8)),'03_Questionnaire'!$C$8,""))&gt;=0.85,"Strong",IF(IF(ISNUMBER(E9),E9,IF(AND(A9&lt;&gt;"",A9='03_Questionnaire'!$C$3,ISNUMBER('03_Questionnaire'!$C$8)),'03_Questionnaire'!$C$8,""))&gt;=0.7,"Adequate",IF(IF(ISNUMBER(E9),E9,IF(AND(A9&lt;&gt;"",A9='03_Questionnaire'!$C$3,ISNUMBER('03_Questionnaire'!$C$8)),'03_Questionnaire'!$C$8,""))&gt;=0.5,"Weak","Poor"))))</f>
        <v/>
      </c>
      <c r="G9" s="51">
        <f>IF(OR(C9="",F9=""),"",IFERROR(INDEX('01_Methodology'!$A$30:$E$32,MATCH(C9,'01_Methodology'!$A$30:$A$32,0),MATCH(F9,'01_Methodology'!$A$29:$E$29,0)),""))</f>
        <v/>
      </c>
      <c r="H9" s="26" t="n"/>
      <c r="I9" s="25" t="n"/>
      <c r="J9" s="27">
        <f>IF(H9&lt;&gt;"",H9,G9)</f>
        <v/>
      </c>
      <c r="K9" s="52" t="n">
        <v>3</v>
      </c>
      <c r="L9" s="52" t="n">
        <v>1</v>
      </c>
      <c r="M9" s="28" t="n">
        <v>46147</v>
      </c>
      <c r="N9" s="53">
        <f>IF(OR(M9="",C9=""),"",IFERROR(EDATE(M9,VLOOKUP(C9,'01_Methodology'!$A$22:$C$24,2,FALSE)),""))</f>
        <v/>
      </c>
      <c r="O9" s="51">
        <f>IF(N9="","",IF(AND(ISNUMBER(N9),N9&lt;TODAY()),"OVERDUE",IF(AND(ISNUMBER(N9),N9-TODAY()&lt;=60,N9-TODAY()&gt;=0),"Due soon","OK")))</f>
        <v/>
      </c>
      <c r="P9" s="25" t="inlineStr">
        <is>
          <t>Head of Data &amp; Analytics</t>
        </is>
      </c>
      <c r="Q9" s="25" t="inlineStr">
        <is>
          <t>AI-02 answered 'No': vendor trains on customer data by default. Opt-out letter requested.</t>
        </is>
      </c>
    </row>
    <row r="10" ht="46" customHeight="1">
      <c r="A10" s="24" t="inlineStr">
        <is>
          <t>VND-005</t>
        </is>
      </c>
      <c r="B10" s="49">
        <f>IF(A10="","",IFERROR(INDEX('02_Vendor_Inventory'!$B$5:$B$24,MATCH(A10,'02_Vendor_Inventory'!$A$5:$A$24,0)),"ID not in inventory"))</f>
        <v/>
      </c>
      <c r="C10" s="27">
        <f>IF(A10="","",IFERROR(INDEX('02_Vendor_Inventory'!$K$5:$K$24,MATCH(A10,'02_Vendor_Inventory'!$A$5:$A$24,0)),""))</f>
        <v/>
      </c>
      <c r="D10" s="26" t="inlineStr">
        <is>
          <t>In review</t>
        </is>
      </c>
      <c r="E10" s="50" t="n">
        <v>0.78</v>
      </c>
      <c r="F10" s="51">
        <f>IF(IF(ISNUMBER(E10),E10,IF(AND(A10&lt;&gt;"",A10='03_Questionnaire'!$C$3,ISNUMBER('03_Questionnaire'!$C$8)),'03_Questionnaire'!$C$8,""))="","",IF(IF(ISNUMBER(E10),E10,IF(AND(A10&lt;&gt;"",A10='03_Questionnaire'!$C$3,ISNUMBER('03_Questionnaire'!$C$8)),'03_Questionnaire'!$C$8,""))&gt;=0.85,"Strong",IF(IF(ISNUMBER(E10),E10,IF(AND(A10&lt;&gt;"",A10='03_Questionnaire'!$C$3,ISNUMBER('03_Questionnaire'!$C$8)),'03_Questionnaire'!$C$8,""))&gt;=0.7,"Adequate",IF(IF(ISNUMBER(E10),E10,IF(AND(A10&lt;&gt;"",A10='03_Questionnaire'!$C$3,ISNUMBER('03_Questionnaire'!$C$8)),'03_Questionnaire'!$C$8,""))&gt;=0.5,"Weak","Poor"))))</f>
        <v/>
      </c>
      <c r="G10" s="51">
        <f>IF(OR(C10="",F10=""),"",IFERROR(INDEX('01_Methodology'!$A$30:$E$32,MATCH(C10,'01_Methodology'!$A$30:$A$32,0),MATCH(F10,'01_Methodology'!$A$29:$E$29,0)),""))</f>
        <v/>
      </c>
      <c r="H10" s="26" t="n"/>
      <c r="I10" s="25" t="n"/>
      <c r="J10" s="27">
        <f>IF(H10&lt;&gt;"",H10,G10)</f>
        <v/>
      </c>
      <c r="K10" s="52" t="n">
        <v>2</v>
      </c>
      <c r="L10" s="52" t="n">
        <v>0</v>
      </c>
      <c r="M10" s="28" t="n">
        <v>46293</v>
      </c>
      <c r="N10" s="53">
        <f>IF(OR(M10="",C10=""),"",IFERROR(EDATE(M10,VLOOKUP(C10,'01_Methodology'!$A$22:$C$24,2,FALSE)),""))</f>
        <v/>
      </c>
      <c r="O10" s="51">
        <f>IF(N10="","",IF(AND(ISNUMBER(N10),N10&lt;TODAY()),"OVERDUE",IF(AND(ISNUMBER(N10),N10-TODAY()&lt;=60,N10-TODAY()&gt;=0),"Due soon","OK")))</f>
        <v/>
      </c>
      <c r="P10" s="25" t="inlineStr">
        <is>
          <t>IT Operations Manager</t>
        </is>
      </c>
      <c r="Q10" s="25" t="inlineStr">
        <is>
          <t>Awaiting penetration test summary and PAM access review export.</t>
        </is>
      </c>
    </row>
    <row r="11" ht="46" customHeight="1">
      <c r="A11" s="24" t="inlineStr">
        <is>
          <t>VND-006</t>
        </is>
      </c>
      <c r="B11" s="49">
        <f>IF(A11="","",IFERROR(INDEX('02_Vendor_Inventory'!$B$5:$B$24,MATCH(A11,'02_Vendor_Inventory'!$A$5:$A$24,0)),"ID not in inventory"))</f>
        <v/>
      </c>
      <c r="C11" s="27">
        <f>IF(A11="","",IFERROR(INDEX('02_Vendor_Inventory'!$K$5:$K$24,MATCH(A11,'02_Vendor_Inventory'!$A$5:$A$24,0)),""))</f>
        <v/>
      </c>
      <c r="D11" s="26" t="inlineStr">
        <is>
          <t>Complete</t>
        </is>
      </c>
      <c r="E11" s="50" t="n">
        <v>0.8</v>
      </c>
      <c r="F11" s="51">
        <f>IF(IF(ISNUMBER(E11),E11,IF(AND(A11&lt;&gt;"",A11='03_Questionnaire'!$C$3,ISNUMBER('03_Questionnaire'!$C$8)),'03_Questionnaire'!$C$8,""))="","",IF(IF(ISNUMBER(E11),E11,IF(AND(A11&lt;&gt;"",A11='03_Questionnaire'!$C$3,ISNUMBER('03_Questionnaire'!$C$8)),'03_Questionnaire'!$C$8,""))&gt;=0.85,"Strong",IF(IF(ISNUMBER(E11),E11,IF(AND(A11&lt;&gt;"",A11='03_Questionnaire'!$C$3,ISNUMBER('03_Questionnaire'!$C$8)),'03_Questionnaire'!$C$8,""))&gt;=0.7,"Adequate",IF(IF(ISNUMBER(E11),E11,IF(AND(A11&lt;&gt;"",A11='03_Questionnaire'!$C$3,ISNUMBER('03_Questionnaire'!$C$8)),'03_Questionnaire'!$C$8,""))&gt;=0.5,"Weak","Poor"))))</f>
        <v/>
      </c>
      <c r="G11" s="51">
        <f>IF(OR(C11="",F11=""),"",IFERROR(INDEX('01_Methodology'!$A$30:$E$32,MATCH(C11,'01_Methodology'!$A$30:$A$32,0),MATCH(F11,'01_Methodology'!$A$29:$E$29,0)),""))</f>
        <v/>
      </c>
      <c r="H11" s="26" t="n"/>
      <c r="I11" s="25" t="n"/>
      <c r="J11" s="27">
        <f>IF(H11&lt;&gt;"",H11,G11)</f>
        <v/>
      </c>
      <c r="K11" s="52" t="n">
        <v>0</v>
      </c>
      <c r="L11" s="52" t="n">
        <v>0</v>
      </c>
      <c r="M11" s="28" t="n">
        <v>46082</v>
      </c>
      <c r="N11" s="53">
        <f>IF(OR(M11="",C11=""),"",IFERROR(EDATE(M11,VLOOKUP(C11,'01_Methodology'!$A$22:$C$24,2,FALSE)),""))</f>
        <v/>
      </c>
      <c r="O11" s="51">
        <f>IF(N11="","",IF(AND(ISNUMBER(N11),N11&lt;TODAY()),"OVERDUE",IF(AND(ISNUMBER(N11),N11-TODAY()&lt;=60,N11-TODAY()&gt;=0),"Due soon","OK")))</f>
        <v/>
      </c>
      <c r="P11" s="25" t="inlineStr">
        <is>
          <t>Marketing Manager</t>
        </is>
      </c>
      <c r="Q11" s="25" t="inlineStr">
        <is>
          <t>Short-form review: no system access, public data only.</t>
        </is>
      </c>
    </row>
    <row r="12">
      <c r="A12" s="24" t="n"/>
      <c r="B12" s="49">
        <f>IF(A12="","",IFERROR(INDEX('02_Vendor_Inventory'!$B$5:$B$24,MATCH(A12,'02_Vendor_Inventory'!$A$5:$A$24,0)),"ID not in inventory"))</f>
        <v/>
      </c>
      <c r="C12" s="27">
        <f>IF(A12="","",IFERROR(INDEX('02_Vendor_Inventory'!$K$5:$K$24,MATCH(A12,'02_Vendor_Inventory'!$A$5:$A$24,0)),""))</f>
        <v/>
      </c>
      <c r="D12" s="26" t="n"/>
      <c r="E12" s="50" t="n"/>
      <c r="F12" s="51">
        <f>IF(IF(ISNUMBER(E12),E12,IF(AND(A12&lt;&gt;"",A12='03_Questionnaire'!$C$3,ISNUMBER('03_Questionnaire'!$C$8)),'03_Questionnaire'!$C$8,""))="","",IF(IF(ISNUMBER(E12),E12,IF(AND(A12&lt;&gt;"",A12='03_Questionnaire'!$C$3,ISNUMBER('03_Questionnaire'!$C$8)),'03_Questionnaire'!$C$8,""))&gt;=0.85,"Strong",IF(IF(ISNUMBER(E12),E12,IF(AND(A12&lt;&gt;"",A12='03_Questionnaire'!$C$3,ISNUMBER('03_Questionnaire'!$C$8)),'03_Questionnaire'!$C$8,""))&gt;=0.7,"Adequate",IF(IF(ISNUMBER(E12),E12,IF(AND(A12&lt;&gt;"",A12='03_Questionnaire'!$C$3,ISNUMBER('03_Questionnaire'!$C$8)),'03_Questionnaire'!$C$8,""))&gt;=0.5,"Weak","Poor"))))</f>
        <v/>
      </c>
      <c r="G12" s="51">
        <f>IF(OR(C12="",F12=""),"",IFERROR(INDEX('01_Methodology'!$A$30:$E$32,MATCH(C12,'01_Methodology'!$A$30:$A$32,0),MATCH(F12,'01_Methodology'!$A$29:$E$29,0)),""))</f>
        <v/>
      </c>
      <c r="H12" s="26" t="n"/>
      <c r="I12" s="25" t="n"/>
      <c r="J12" s="27">
        <f>IF(H12&lt;&gt;"",H12,G12)</f>
        <v/>
      </c>
      <c r="K12" s="52" t="n"/>
      <c r="L12" s="52" t="n"/>
      <c r="M12" s="28" t="n"/>
      <c r="N12" s="53">
        <f>IF(OR(M12="",C12=""),"",IFERROR(EDATE(M12,VLOOKUP(C12,'01_Methodology'!$A$22:$C$24,2,FALSE)),""))</f>
        <v/>
      </c>
      <c r="O12" s="51">
        <f>IF(N12="","",IF(AND(ISNUMBER(N12),N12&lt;TODAY()),"OVERDUE",IF(AND(ISNUMBER(N12),N12-TODAY()&lt;=60,N12-TODAY()&gt;=0),"Due soon","OK")))</f>
        <v/>
      </c>
      <c r="P12" s="25" t="n"/>
      <c r="Q12" s="25" t="n"/>
    </row>
    <row r="13">
      <c r="A13" s="24" t="n"/>
      <c r="B13" s="49">
        <f>IF(A13="","",IFERROR(INDEX('02_Vendor_Inventory'!$B$5:$B$24,MATCH(A13,'02_Vendor_Inventory'!$A$5:$A$24,0)),"ID not in inventory"))</f>
        <v/>
      </c>
      <c r="C13" s="27">
        <f>IF(A13="","",IFERROR(INDEX('02_Vendor_Inventory'!$K$5:$K$24,MATCH(A13,'02_Vendor_Inventory'!$A$5:$A$24,0)),""))</f>
        <v/>
      </c>
      <c r="D13" s="26" t="n"/>
      <c r="E13" s="50" t="n"/>
      <c r="F13" s="51">
        <f>IF(IF(ISNUMBER(E13),E13,IF(AND(A13&lt;&gt;"",A13='03_Questionnaire'!$C$3,ISNUMBER('03_Questionnaire'!$C$8)),'03_Questionnaire'!$C$8,""))="","",IF(IF(ISNUMBER(E13),E13,IF(AND(A13&lt;&gt;"",A13='03_Questionnaire'!$C$3,ISNUMBER('03_Questionnaire'!$C$8)),'03_Questionnaire'!$C$8,""))&gt;=0.85,"Strong",IF(IF(ISNUMBER(E13),E13,IF(AND(A13&lt;&gt;"",A13='03_Questionnaire'!$C$3,ISNUMBER('03_Questionnaire'!$C$8)),'03_Questionnaire'!$C$8,""))&gt;=0.7,"Adequate",IF(IF(ISNUMBER(E13),E13,IF(AND(A13&lt;&gt;"",A13='03_Questionnaire'!$C$3,ISNUMBER('03_Questionnaire'!$C$8)),'03_Questionnaire'!$C$8,""))&gt;=0.5,"Weak","Poor"))))</f>
        <v/>
      </c>
      <c r="G13" s="51">
        <f>IF(OR(C13="",F13=""),"",IFERROR(INDEX('01_Methodology'!$A$30:$E$32,MATCH(C13,'01_Methodology'!$A$30:$A$32,0),MATCH(F13,'01_Methodology'!$A$29:$E$29,0)),""))</f>
        <v/>
      </c>
      <c r="H13" s="26" t="n"/>
      <c r="I13" s="25" t="n"/>
      <c r="J13" s="27">
        <f>IF(H13&lt;&gt;"",H13,G13)</f>
        <v/>
      </c>
      <c r="K13" s="52" t="n"/>
      <c r="L13" s="52" t="n"/>
      <c r="M13" s="28" t="n"/>
      <c r="N13" s="53">
        <f>IF(OR(M13="",C13=""),"",IFERROR(EDATE(M13,VLOOKUP(C13,'01_Methodology'!$A$22:$C$24,2,FALSE)),""))</f>
        <v/>
      </c>
      <c r="O13" s="51">
        <f>IF(N13="","",IF(AND(ISNUMBER(N13),N13&lt;TODAY()),"OVERDUE",IF(AND(ISNUMBER(N13),N13-TODAY()&lt;=60,N13-TODAY()&gt;=0),"Due soon","OK")))</f>
        <v/>
      </c>
      <c r="P13" s="25" t="n"/>
      <c r="Q13" s="25" t="n"/>
    </row>
    <row r="14">
      <c r="A14" s="24" t="n"/>
      <c r="B14" s="49">
        <f>IF(A14="","",IFERROR(INDEX('02_Vendor_Inventory'!$B$5:$B$24,MATCH(A14,'02_Vendor_Inventory'!$A$5:$A$24,0)),"ID not in inventory"))</f>
        <v/>
      </c>
      <c r="C14" s="27">
        <f>IF(A14="","",IFERROR(INDEX('02_Vendor_Inventory'!$K$5:$K$24,MATCH(A14,'02_Vendor_Inventory'!$A$5:$A$24,0)),""))</f>
        <v/>
      </c>
      <c r="D14" s="26" t="n"/>
      <c r="E14" s="50" t="n"/>
      <c r="F14" s="51">
        <f>IF(IF(ISNUMBER(E14),E14,IF(AND(A14&lt;&gt;"",A14='03_Questionnaire'!$C$3,ISNUMBER('03_Questionnaire'!$C$8)),'03_Questionnaire'!$C$8,""))="","",IF(IF(ISNUMBER(E14),E14,IF(AND(A14&lt;&gt;"",A14='03_Questionnaire'!$C$3,ISNUMBER('03_Questionnaire'!$C$8)),'03_Questionnaire'!$C$8,""))&gt;=0.85,"Strong",IF(IF(ISNUMBER(E14),E14,IF(AND(A14&lt;&gt;"",A14='03_Questionnaire'!$C$3,ISNUMBER('03_Questionnaire'!$C$8)),'03_Questionnaire'!$C$8,""))&gt;=0.7,"Adequate",IF(IF(ISNUMBER(E14),E14,IF(AND(A14&lt;&gt;"",A14='03_Questionnaire'!$C$3,ISNUMBER('03_Questionnaire'!$C$8)),'03_Questionnaire'!$C$8,""))&gt;=0.5,"Weak","Poor"))))</f>
        <v/>
      </c>
      <c r="G14" s="51">
        <f>IF(OR(C14="",F14=""),"",IFERROR(INDEX('01_Methodology'!$A$30:$E$32,MATCH(C14,'01_Methodology'!$A$30:$A$32,0),MATCH(F14,'01_Methodology'!$A$29:$E$29,0)),""))</f>
        <v/>
      </c>
      <c r="H14" s="26" t="n"/>
      <c r="I14" s="25" t="n"/>
      <c r="J14" s="27">
        <f>IF(H14&lt;&gt;"",H14,G14)</f>
        <v/>
      </c>
      <c r="K14" s="52" t="n"/>
      <c r="L14" s="52" t="n"/>
      <c r="M14" s="28" t="n"/>
      <c r="N14" s="53">
        <f>IF(OR(M14="",C14=""),"",IFERROR(EDATE(M14,VLOOKUP(C14,'01_Methodology'!$A$22:$C$24,2,FALSE)),""))</f>
        <v/>
      </c>
      <c r="O14" s="51">
        <f>IF(N14="","",IF(AND(ISNUMBER(N14),N14&lt;TODAY()),"OVERDUE",IF(AND(ISNUMBER(N14),N14-TODAY()&lt;=60,N14-TODAY()&gt;=0),"Due soon","OK")))</f>
        <v/>
      </c>
      <c r="P14" s="25" t="n"/>
      <c r="Q14" s="25" t="n"/>
    </row>
    <row r="15">
      <c r="A15" s="24" t="n"/>
      <c r="B15" s="49">
        <f>IF(A15="","",IFERROR(INDEX('02_Vendor_Inventory'!$B$5:$B$24,MATCH(A15,'02_Vendor_Inventory'!$A$5:$A$24,0)),"ID not in inventory"))</f>
        <v/>
      </c>
      <c r="C15" s="27">
        <f>IF(A15="","",IFERROR(INDEX('02_Vendor_Inventory'!$K$5:$K$24,MATCH(A15,'02_Vendor_Inventory'!$A$5:$A$24,0)),""))</f>
        <v/>
      </c>
      <c r="D15" s="26" t="n"/>
      <c r="E15" s="50" t="n"/>
      <c r="F15" s="51">
        <f>IF(IF(ISNUMBER(E15),E15,IF(AND(A15&lt;&gt;"",A15='03_Questionnaire'!$C$3,ISNUMBER('03_Questionnaire'!$C$8)),'03_Questionnaire'!$C$8,""))="","",IF(IF(ISNUMBER(E15),E15,IF(AND(A15&lt;&gt;"",A15='03_Questionnaire'!$C$3,ISNUMBER('03_Questionnaire'!$C$8)),'03_Questionnaire'!$C$8,""))&gt;=0.85,"Strong",IF(IF(ISNUMBER(E15),E15,IF(AND(A15&lt;&gt;"",A15='03_Questionnaire'!$C$3,ISNUMBER('03_Questionnaire'!$C$8)),'03_Questionnaire'!$C$8,""))&gt;=0.7,"Adequate",IF(IF(ISNUMBER(E15),E15,IF(AND(A15&lt;&gt;"",A15='03_Questionnaire'!$C$3,ISNUMBER('03_Questionnaire'!$C$8)),'03_Questionnaire'!$C$8,""))&gt;=0.5,"Weak","Poor"))))</f>
        <v/>
      </c>
      <c r="G15" s="51">
        <f>IF(OR(C15="",F15=""),"",IFERROR(INDEX('01_Methodology'!$A$30:$E$32,MATCH(C15,'01_Methodology'!$A$30:$A$32,0),MATCH(F15,'01_Methodology'!$A$29:$E$29,0)),""))</f>
        <v/>
      </c>
      <c r="H15" s="26" t="n"/>
      <c r="I15" s="25" t="n"/>
      <c r="J15" s="27">
        <f>IF(H15&lt;&gt;"",H15,G15)</f>
        <v/>
      </c>
      <c r="K15" s="52" t="n"/>
      <c r="L15" s="52" t="n"/>
      <c r="M15" s="28" t="n"/>
      <c r="N15" s="53">
        <f>IF(OR(M15="",C15=""),"",IFERROR(EDATE(M15,VLOOKUP(C15,'01_Methodology'!$A$22:$C$24,2,FALSE)),""))</f>
        <v/>
      </c>
      <c r="O15" s="51">
        <f>IF(N15="","",IF(AND(ISNUMBER(N15),N15&lt;TODAY()),"OVERDUE",IF(AND(ISNUMBER(N15),N15-TODAY()&lt;=60,N15-TODAY()&gt;=0),"Due soon","OK")))</f>
        <v/>
      </c>
      <c r="P15" s="25" t="n"/>
      <c r="Q15" s="25" t="n"/>
    </row>
    <row r="16">
      <c r="A16" s="24" t="n"/>
      <c r="B16" s="49">
        <f>IF(A16="","",IFERROR(INDEX('02_Vendor_Inventory'!$B$5:$B$24,MATCH(A16,'02_Vendor_Inventory'!$A$5:$A$24,0)),"ID not in inventory"))</f>
        <v/>
      </c>
      <c r="C16" s="27">
        <f>IF(A16="","",IFERROR(INDEX('02_Vendor_Inventory'!$K$5:$K$24,MATCH(A16,'02_Vendor_Inventory'!$A$5:$A$24,0)),""))</f>
        <v/>
      </c>
      <c r="D16" s="26" t="n"/>
      <c r="E16" s="50" t="n"/>
      <c r="F16" s="51">
        <f>IF(IF(ISNUMBER(E16),E16,IF(AND(A16&lt;&gt;"",A16='03_Questionnaire'!$C$3,ISNUMBER('03_Questionnaire'!$C$8)),'03_Questionnaire'!$C$8,""))="","",IF(IF(ISNUMBER(E16),E16,IF(AND(A16&lt;&gt;"",A16='03_Questionnaire'!$C$3,ISNUMBER('03_Questionnaire'!$C$8)),'03_Questionnaire'!$C$8,""))&gt;=0.85,"Strong",IF(IF(ISNUMBER(E16),E16,IF(AND(A16&lt;&gt;"",A16='03_Questionnaire'!$C$3,ISNUMBER('03_Questionnaire'!$C$8)),'03_Questionnaire'!$C$8,""))&gt;=0.7,"Adequate",IF(IF(ISNUMBER(E16),E16,IF(AND(A16&lt;&gt;"",A16='03_Questionnaire'!$C$3,ISNUMBER('03_Questionnaire'!$C$8)),'03_Questionnaire'!$C$8,""))&gt;=0.5,"Weak","Poor"))))</f>
        <v/>
      </c>
      <c r="G16" s="51">
        <f>IF(OR(C16="",F16=""),"",IFERROR(INDEX('01_Methodology'!$A$30:$E$32,MATCH(C16,'01_Methodology'!$A$30:$A$32,0),MATCH(F16,'01_Methodology'!$A$29:$E$29,0)),""))</f>
        <v/>
      </c>
      <c r="H16" s="26" t="n"/>
      <c r="I16" s="25" t="n"/>
      <c r="J16" s="27">
        <f>IF(H16&lt;&gt;"",H16,G16)</f>
        <v/>
      </c>
      <c r="K16" s="52" t="n"/>
      <c r="L16" s="52" t="n"/>
      <c r="M16" s="28" t="n"/>
      <c r="N16" s="53">
        <f>IF(OR(M16="",C16=""),"",IFERROR(EDATE(M16,VLOOKUP(C16,'01_Methodology'!$A$22:$C$24,2,FALSE)),""))</f>
        <v/>
      </c>
      <c r="O16" s="51">
        <f>IF(N16="","",IF(AND(ISNUMBER(N16),N16&lt;TODAY()),"OVERDUE",IF(AND(ISNUMBER(N16),N16-TODAY()&lt;=60,N16-TODAY()&gt;=0),"Due soon","OK")))</f>
        <v/>
      </c>
      <c r="P16" s="25" t="n"/>
      <c r="Q16" s="25" t="n"/>
    </row>
    <row r="17">
      <c r="A17" s="24" t="n"/>
      <c r="B17" s="49">
        <f>IF(A17="","",IFERROR(INDEX('02_Vendor_Inventory'!$B$5:$B$24,MATCH(A17,'02_Vendor_Inventory'!$A$5:$A$24,0)),"ID not in inventory"))</f>
        <v/>
      </c>
      <c r="C17" s="27">
        <f>IF(A17="","",IFERROR(INDEX('02_Vendor_Inventory'!$K$5:$K$24,MATCH(A17,'02_Vendor_Inventory'!$A$5:$A$24,0)),""))</f>
        <v/>
      </c>
      <c r="D17" s="26" t="n"/>
      <c r="E17" s="50" t="n"/>
      <c r="F17" s="51">
        <f>IF(IF(ISNUMBER(E17),E17,IF(AND(A17&lt;&gt;"",A17='03_Questionnaire'!$C$3,ISNUMBER('03_Questionnaire'!$C$8)),'03_Questionnaire'!$C$8,""))="","",IF(IF(ISNUMBER(E17),E17,IF(AND(A17&lt;&gt;"",A17='03_Questionnaire'!$C$3,ISNUMBER('03_Questionnaire'!$C$8)),'03_Questionnaire'!$C$8,""))&gt;=0.85,"Strong",IF(IF(ISNUMBER(E17),E17,IF(AND(A17&lt;&gt;"",A17='03_Questionnaire'!$C$3,ISNUMBER('03_Questionnaire'!$C$8)),'03_Questionnaire'!$C$8,""))&gt;=0.7,"Adequate",IF(IF(ISNUMBER(E17),E17,IF(AND(A17&lt;&gt;"",A17='03_Questionnaire'!$C$3,ISNUMBER('03_Questionnaire'!$C$8)),'03_Questionnaire'!$C$8,""))&gt;=0.5,"Weak","Poor"))))</f>
        <v/>
      </c>
      <c r="G17" s="51">
        <f>IF(OR(C17="",F17=""),"",IFERROR(INDEX('01_Methodology'!$A$30:$E$32,MATCH(C17,'01_Methodology'!$A$30:$A$32,0),MATCH(F17,'01_Methodology'!$A$29:$E$29,0)),""))</f>
        <v/>
      </c>
      <c r="H17" s="26" t="n"/>
      <c r="I17" s="25" t="n"/>
      <c r="J17" s="27">
        <f>IF(H17&lt;&gt;"",H17,G17)</f>
        <v/>
      </c>
      <c r="K17" s="52" t="n"/>
      <c r="L17" s="52" t="n"/>
      <c r="M17" s="28" t="n"/>
      <c r="N17" s="53">
        <f>IF(OR(M17="",C17=""),"",IFERROR(EDATE(M17,VLOOKUP(C17,'01_Methodology'!$A$22:$C$24,2,FALSE)),""))</f>
        <v/>
      </c>
      <c r="O17" s="51">
        <f>IF(N17="","",IF(AND(ISNUMBER(N17),N17&lt;TODAY()),"OVERDUE",IF(AND(ISNUMBER(N17),N17-TODAY()&lt;=60,N17-TODAY()&gt;=0),"Due soon","OK")))</f>
        <v/>
      </c>
      <c r="P17" s="25" t="n"/>
      <c r="Q17" s="25" t="n"/>
    </row>
    <row r="18">
      <c r="A18" s="24" t="n"/>
      <c r="B18" s="49">
        <f>IF(A18="","",IFERROR(INDEX('02_Vendor_Inventory'!$B$5:$B$24,MATCH(A18,'02_Vendor_Inventory'!$A$5:$A$24,0)),"ID not in inventory"))</f>
        <v/>
      </c>
      <c r="C18" s="27">
        <f>IF(A18="","",IFERROR(INDEX('02_Vendor_Inventory'!$K$5:$K$24,MATCH(A18,'02_Vendor_Inventory'!$A$5:$A$24,0)),""))</f>
        <v/>
      </c>
      <c r="D18" s="26" t="n"/>
      <c r="E18" s="50" t="n"/>
      <c r="F18" s="51">
        <f>IF(IF(ISNUMBER(E18),E18,IF(AND(A18&lt;&gt;"",A18='03_Questionnaire'!$C$3,ISNUMBER('03_Questionnaire'!$C$8)),'03_Questionnaire'!$C$8,""))="","",IF(IF(ISNUMBER(E18),E18,IF(AND(A18&lt;&gt;"",A18='03_Questionnaire'!$C$3,ISNUMBER('03_Questionnaire'!$C$8)),'03_Questionnaire'!$C$8,""))&gt;=0.85,"Strong",IF(IF(ISNUMBER(E18),E18,IF(AND(A18&lt;&gt;"",A18='03_Questionnaire'!$C$3,ISNUMBER('03_Questionnaire'!$C$8)),'03_Questionnaire'!$C$8,""))&gt;=0.7,"Adequate",IF(IF(ISNUMBER(E18),E18,IF(AND(A18&lt;&gt;"",A18='03_Questionnaire'!$C$3,ISNUMBER('03_Questionnaire'!$C$8)),'03_Questionnaire'!$C$8,""))&gt;=0.5,"Weak","Poor"))))</f>
        <v/>
      </c>
      <c r="G18" s="51">
        <f>IF(OR(C18="",F18=""),"",IFERROR(INDEX('01_Methodology'!$A$30:$E$32,MATCH(C18,'01_Methodology'!$A$30:$A$32,0),MATCH(F18,'01_Methodology'!$A$29:$E$29,0)),""))</f>
        <v/>
      </c>
      <c r="H18" s="26" t="n"/>
      <c r="I18" s="25" t="n"/>
      <c r="J18" s="27">
        <f>IF(H18&lt;&gt;"",H18,G18)</f>
        <v/>
      </c>
      <c r="K18" s="52" t="n"/>
      <c r="L18" s="52" t="n"/>
      <c r="M18" s="28" t="n"/>
      <c r="N18" s="53">
        <f>IF(OR(M18="",C18=""),"",IFERROR(EDATE(M18,VLOOKUP(C18,'01_Methodology'!$A$22:$C$24,2,FALSE)),""))</f>
        <v/>
      </c>
      <c r="O18" s="51">
        <f>IF(N18="","",IF(AND(ISNUMBER(N18),N18&lt;TODAY()),"OVERDUE",IF(AND(ISNUMBER(N18),N18-TODAY()&lt;=60,N18-TODAY()&gt;=0),"Due soon","OK")))</f>
        <v/>
      </c>
      <c r="P18" s="25" t="n"/>
      <c r="Q18" s="25" t="n"/>
    </row>
    <row r="19">
      <c r="A19" s="24" t="n"/>
      <c r="B19" s="49">
        <f>IF(A19="","",IFERROR(INDEX('02_Vendor_Inventory'!$B$5:$B$24,MATCH(A19,'02_Vendor_Inventory'!$A$5:$A$24,0)),"ID not in inventory"))</f>
        <v/>
      </c>
      <c r="C19" s="27">
        <f>IF(A19="","",IFERROR(INDEX('02_Vendor_Inventory'!$K$5:$K$24,MATCH(A19,'02_Vendor_Inventory'!$A$5:$A$24,0)),""))</f>
        <v/>
      </c>
      <c r="D19" s="26" t="n"/>
      <c r="E19" s="50" t="n"/>
      <c r="F19" s="51">
        <f>IF(IF(ISNUMBER(E19),E19,IF(AND(A19&lt;&gt;"",A19='03_Questionnaire'!$C$3,ISNUMBER('03_Questionnaire'!$C$8)),'03_Questionnaire'!$C$8,""))="","",IF(IF(ISNUMBER(E19),E19,IF(AND(A19&lt;&gt;"",A19='03_Questionnaire'!$C$3,ISNUMBER('03_Questionnaire'!$C$8)),'03_Questionnaire'!$C$8,""))&gt;=0.85,"Strong",IF(IF(ISNUMBER(E19),E19,IF(AND(A19&lt;&gt;"",A19='03_Questionnaire'!$C$3,ISNUMBER('03_Questionnaire'!$C$8)),'03_Questionnaire'!$C$8,""))&gt;=0.7,"Adequate",IF(IF(ISNUMBER(E19),E19,IF(AND(A19&lt;&gt;"",A19='03_Questionnaire'!$C$3,ISNUMBER('03_Questionnaire'!$C$8)),'03_Questionnaire'!$C$8,""))&gt;=0.5,"Weak","Poor"))))</f>
        <v/>
      </c>
      <c r="G19" s="51">
        <f>IF(OR(C19="",F19=""),"",IFERROR(INDEX('01_Methodology'!$A$30:$E$32,MATCH(C19,'01_Methodology'!$A$30:$A$32,0),MATCH(F19,'01_Methodology'!$A$29:$E$29,0)),""))</f>
        <v/>
      </c>
      <c r="H19" s="26" t="n"/>
      <c r="I19" s="25" t="n"/>
      <c r="J19" s="27">
        <f>IF(H19&lt;&gt;"",H19,G19)</f>
        <v/>
      </c>
      <c r="K19" s="52" t="n"/>
      <c r="L19" s="52" t="n"/>
      <c r="M19" s="28" t="n"/>
      <c r="N19" s="53">
        <f>IF(OR(M19="",C19=""),"",IFERROR(EDATE(M19,VLOOKUP(C19,'01_Methodology'!$A$22:$C$24,2,FALSE)),""))</f>
        <v/>
      </c>
      <c r="O19" s="51">
        <f>IF(N19="","",IF(AND(ISNUMBER(N19),N19&lt;TODAY()),"OVERDUE",IF(AND(ISNUMBER(N19),N19-TODAY()&lt;=60,N19-TODAY()&gt;=0),"Due soon","OK")))</f>
        <v/>
      </c>
      <c r="P19" s="25" t="n"/>
      <c r="Q19" s="25" t="n"/>
    </row>
    <row r="20">
      <c r="A20" s="24" t="n"/>
      <c r="B20" s="49">
        <f>IF(A20="","",IFERROR(INDEX('02_Vendor_Inventory'!$B$5:$B$24,MATCH(A20,'02_Vendor_Inventory'!$A$5:$A$24,0)),"ID not in inventory"))</f>
        <v/>
      </c>
      <c r="C20" s="27">
        <f>IF(A20="","",IFERROR(INDEX('02_Vendor_Inventory'!$K$5:$K$24,MATCH(A20,'02_Vendor_Inventory'!$A$5:$A$24,0)),""))</f>
        <v/>
      </c>
      <c r="D20" s="26" t="n"/>
      <c r="E20" s="50" t="n"/>
      <c r="F20" s="51">
        <f>IF(IF(ISNUMBER(E20),E20,IF(AND(A20&lt;&gt;"",A20='03_Questionnaire'!$C$3,ISNUMBER('03_Questionnaire'!$C$8)),'03_Questionnaire'!$C$8,""))="","",IF(IF(ISNUMBER(E20),E20,IF(AND(A20&lt;&gt;"",A20='03_Questionnaire'!$C$3,ISNUMBER('03_Questionnaire'!$C$8)),'03_Questionnaire'!$C$8,""))&gt;=0.85,"Strong",IF(IF(ISNUMBER(E20),E20,IF(AND(A20&lt;&gt;"",A20='03_Questionnaire'!$C$3,ISNUMBER('03_Questionnaire'!$C$8)),'03_Questionnaire'!$C$8,""))&gt;=0.7,"Adequate",IF(IF(ISNUMBER(E20),E20,IF(AND(A20&lt;&gt;"",A20='03_Questionnaire'!$C$3,ISNUMBER('03_Questionnaire'!$C$8)),'03_Questionnaire'!$C$8,""))&gt;=0.5,"Weak","Poor"))))</f>
        <v/>
      </c>
      <c r="G20" s="51">
        <f>IF(OR(C20="",F20=""),"",IFERROR(INDEX('01_Methodology'!$A$30:$E$32,MATCH(C20,'01_Methodology'!$A$30:$A$32,0),MATCH(F20,'01_Methodology'!$A$29:$E$29,0)),""))</f>
        <v/>
      </c>
      <c r="H20" s="26" t="n"/>
      <c r="I20" s="25" t="n"/>
      <c r="J20" s="27">
        <f>IF(H20&lt;&gt;"",H20,G20)</f>
        <v/>
      </c>
      <c r="K20" s="52" t="n"/>
      <c r="L20" s="52" t="n"/>
      <c r="M20" s="28" t="n"/>
      <c r="N20" s="53">
        <f>IF(OR(M20="",C20=""),"",IFERROR(EDATE(M20,VLOOKUP(C20,'01_Methodology'!$A$22:$C$24,2,FALSE)),""))</f>
        <v/>
      </c>
      <c r="O20" s="51">
        <f>IF(N20="","",IF(AND(ISNUMBER(N20),N20&lt;TODAY()),"OVERDUE",IF(AND(ISNUMBER(N20),N20-TODAY()&lt;=60,N20-TODAY()&gt;=0),"Due soon","OK")))</f>
        <v/>
      </c>
      <c r="P20" s="25" t="n"/>
      <c r="Q20" s="25" t="n"/>
    </row>
    <row r="21">
      <c r="A21" s="24" t="n"/>
      <c r="B21" s="49">
        <f>IF(A21="","",IFERROR(INDEX('02_Vendor_Inventory'!$B$5:$B$24,MATCH(A21,'02_Vendor_Inventory'!$A$5:$A$24,0)),"ID not in inventory"))</f>
        <v/>
      </c>
      <c r="C21" s="27">
        <f>IF(A21="","",IFERROR(INDEX('02_Vendor_Inventory'!$K$5:$K$24,MATCH(A21,'02_Vendor_Inventory'!$A$5:$A$24,0)),""))</f>
        <v/>
      </c>
      <c r="D21" s="26" t="n"/>
      <c r="E21" s="50" t="n"/>
      <c r="F21" s="51">
        <f>IF(IF(ISNUMBER(E21),E21,IF(AND(A21&lt;&gt;"",A21='03_Questionnaire'!$C$3,ISNUMBER('03_Questionnaire'!$C$8)),'03_Questionnaire'!$C$8,""))="","",IF(IF(ISNUMBER(E21),E21,IF(AND(A21&lt;&gt;"",A21='03_Questionnaire'!$C$3,ISNUMBER('03_Questionnaire'!$C$8)),'03_Questionnaire'!$C$8,""))&gt;=0.85,"Strong",IF(IF(ISNUMBER(E21),E21,IF(AND(A21&lt;&gt;"",A21='03_Questionnaire'!$C$3,ISNUMBER('03_Questionnaire'!$C$8)),'03_Questionnaire'!$C$8,""))&gt;=0.7,"Adequate",IF(IF(ISNUMBER(E21),E21,IF(AND(A21&lt;&gt;"",A21='03_Questionnaire'!$C$3,ISNUMBER('03_Questionnaire'!$C$8)),'03_Questionnaire'!$C$8,""))&gt;=0.5,"Weak","Poor"))))</f>
        <v/>
      </c>
      <c r="G21" s="51">
        <f>IF(OR(C21="",F21=""),"",IFERROR(INDEX('01_Methodology'!$A$30:$E$32,MATCH(C21,'01_Methodology'!$A$30:$A$32,0),MATCH(F21,'01_Methodology'!$A$29:$E$29,0)),""))</f>
        <v/>
      </c>
      <c r="H21" s="26" t="n"/>
      <c r="I21" s="25" t="n"/>
      <c r="J21" s="27">
        <f>IF(H21&lt;&gt;"",H21,G21)</f>
        <v/>
      </c>
      <c r="K21" s="52" t="n"/>
      <c r="L21" s="52" t="n"/>
      <c r="M21" s="28" t="n"/>
      <c r="N21" s="53">
        <f>IF(OR(M21="",C21=""),"",IFERROR(EDATE(M21,VLOOKUP(C21,'01_Methodology'!$A$22:$C$24,2,FALSE)),""))</f>
        <v/>
      </c>
      <c r="O21" s="51">
        <f>IF(N21="","",IF(AND(ISNUMBER(N21),N21&lt;TODAY()),"OVERDUE",IF(AND(ISNUMBER(N21),N21-TODAY()&lt;=60,N21-TODAY()&gt;=0),"Due soon","OK")))</f>
        <v/>
      </c>
      <c r="P21" s="25" t="n"/>
      <c r="Q21" s="25" t="n"/>
    </row>
    <row r="22">
      <c r="A22" s="24" t="n"/>
      <c r="B22" s="49">
        <f>IF(A22="","",IFERROR(INDEX('02_Vendor_Inventory'!$B$5:$B$24,MATCH(A22,'02_Vendor_Inventory'!$A$5:$A$24,0)),"ID not in inventory"))</f>
        <v/>
      </c>
      <c r="C22" s="27">
        <f>IF(A22="","",IFERROR(INDEX('02_Vendor_Inventory'!$K$5:$K$24,MATCH(A22,'02_Vendor_Inventory'!$A$5:$A$24,0)),""))</f>
        <v/>
      </c>
      <c r="D22" s="26" t="n"/>
      <c r="E22" s="50" t="n"/>
      <c r="F22" s="51">
        <f>IF(IF(ISNUMBER(E22),E22,IF(AND(A22&lt;&gt;"",A22='03_Questionnaire'!$C$3,ISNUMBER('03_Questionnaire'!$C$8)),'03_Questionnaire'!$C$8,""))="","",IF(IF(ISNUMBER(E22),E22,IF(AND(A22&lt;&gt;"",A22='03_Questionnaire'!$C$3,ISNUMBER('03_Questionnaire'!$C$8)),'03_Questionnaire'!$C$8,""))&gt;=0.85,"Strong",IF(IF(ISNUMBER(E22),E22,IF(AND(A22&lt;&gt;"",A22='03_Questionnaire'!$C$3,ISNUMBER('03_Questionnaire'!$C$8)),'03_Questionnaire'!$C$8,""))&gt;=0.7,"Adequate",IF(IF(ISNUMBER(E22),E22,IF(AND(A22&lt;&gt;"",A22='03_Questionnaire'!$C$3,ISNUMBER('03_Questionnaire'!$C$8)),'03_Questionnaire'!$C$8,""))&gt;=0.5,"Weak","Poor"))))</f>
        <v/>
      </c>
      <c r="G22" s="51">
        <f>IF(OR(C22="",F22=""),"",IFERROR(INDEX('01_Methodology'!$A$30:$E$32,MATCH(C22,'01_Methodology'!$A$30:$A$32,0),MATCH(F22,'01_Methodology'!$A$29:$E$29,0)),""))</f>
        <v/>
      </c>
      <c r="H22" s="26" t="n"/>
      <c r="I22" s="25" t="n"/>
      <c r="J22" s="27">
        <f>IF(H22&lt;&gt;"",H22,G22)</f>
        <v/>
      </c>
      <c r="K22" s="52" t="n"/>
      <c r="L22" s="52" t="n"/>
      <c r="M22" s="28" t="n"/>
      <c r="N22" s="53">
        <f>IF(OR(M22="",C22=""),"",IFERROR(EDATE(M22,VLOOKUP(C22,'01_Methodology'!$A$22:$C$24,2,FALSE)),""))</f>
        <v/>
      </c>
      <c r="O22" s="51">
        <f>IF(N22="","",IF(AND(ISNUMBER(N22),N22&lt;TODAY()),"OVERDUE",IF(AND(ISNUMBER(N22),N22-TODAY()&lt;=60,N22-TODAY()&gt;=0),"Due soon","OK")))</f>
        <v/>
      </c>
      <c r="P22" s="25" t="n"/>
      <c r="Q22" s="25" t="n"/>
    </row>
    <row r="23">
      <c r="A23" s="24" t="n"/>
      <c r="B23" s="49">
        <f>IF(A23="","",IFERROR(INDEX('02_Vendor_Inventory'!$B$5:$B$24,MATCH(A23,'02_Vendor_Inventory'!$A$5:$A$24,0)),"ID not in inventory"))</f>
        <v/>
      </c>
      <c r="C23" s="27">
        <f>IF(A23="","",IFERROR(INDEX('02_Vendor_Inventory'!$K$5:$K$24,MATCH(A23,'02_Vendor_Inventory'!$A$5:$A$24,0)),""))</f>
        <v/>
      </c>
      <c r="D23" s="26" t="n"/>
      <c r="E23" s="50" t="n"/>
      <c r="F23" s="51">
        <f>IF(IF(ISNUMBER(E23),E23,IF(AND(A23&lt;&gt;"",A23='03_Questionnaire'!$C$3,ISNUMBER('03_Questionnaire'!$C$8)),'03_Questionnaire'!$C$8,""))="","",IF(IF(ISNUMBER(E23),E23,IF(AND(A23&lt;&gt;"",A23='03_Questionnaire'!$C$3,ISNUMBER('03_Questionnaire'!$C$8)),'03_Questionnaire'!$C$8,""))&gt;=0.85,"Strong",IF(IF(ISNUMBER(E23),E23,IF(AND(A23&lt;&gt;"",A23='03_Questionnaire'!$C$3,ISNUMBER('03_Questionnaire'!$C$8)),'03_Questionnaire'!$C$8,""))&gt;=0.7,"Adequate",IF(IF(ISNUMBER(E23),E23,IF(AND(A23&lt;&gt;"",A23='03_Questionnaire'!$C$3,ISNUMBER('03_Questionnaire'!$C$8)),'03_Questionnaire'!$C$8,""))&gt;=0.5,"Weak","Poor"))))</f>
        <v/>
      </c>
      <c r="G23" s="51">
        <f>IF(OR(C23="",F23=""),"",IFERROR(INDEX('01_Methodology'!$A$30:$E$32,MATCH(C23,'01_Methodology'!$A$30:$A$32,0),MATCH(F23,'01_Methodology'!$A$29:$E$29,0)),""))</f>
        <v/>
      </c>
      <c r="H23" s="26" t="n"/>
      <c r="I23" s="25" t="n"/>
      <c r="J23" s="27">
        <f>IF(H23&lt;&gt;"",H23,G23)</f>
        <v/>
      </c>
      <c r="K23" s="52" t="n"/>
      <c r="L23" s="52" t="n"/>
      <c r="M23" s="28" t="n"/>
      <c r="N23" s="53">
        <f>IF(OR(M23="",C23=""),"",IFERROR(EDATE(M23,VLOOKUP(C23,'01_Methodology'!$A$22:$C$24,2,FALSE)),""))</f>
        <v/>
      </c>
      <c r="O23" s="51">
        <f>IF(N23="","",IF(AND(ISNUMBER(N23),N23&lt;TODAY()),"OVERDUE",IF(AND(ISNUMBER(N23),N23-TODAY()&lt;=60,N23-TODAY()&gt;=0),"Due soon","OK")))</f>
        <v/>
      </c>
      <c r="P23" s="25" t="n"/>
      <c r="Q23" s="25" t="n"/>
    </row>
    <row r="24">
      <c r="A24" s="24" t="n"/>
      <c r="B24" s="49">
        <f>IF(A24="","",IFERROR(INDEX('02_Vendor_Inventory'!$B$5:$B$24,MATCH(A24,'02_Vendor_Inventory'!$A$5:$A$24,0)),"ID not in inventory"))</f>
        <v/>
      </c>
      <c r="C24" s="27">
        <f>IF(A24="","",IFERROR(INDEX('02_Vendor_Inventory'!$K$5:$K$24,MATCH(A24,'02_Vendor_Inventory'!$A$5:$A$24,0)),""))</f>
        <v/>
      </c>
      <c r="D24" s="26" t="n"/>
      <c r="E24" s="50" t="n"/>
      <c r="F24" s="51">
        <f>IF(IF(ISNUMBER(E24),E24,IF(AND(A24&lt;&gt;"",A24='03_Questionnaire'!$C$3,ISNUMBER('03_Questionnaire'!$C$8)),'03_Questionnaire'!$C$8,""))="","",IF(IF(ISNUMBER(E24),E24,IF(AND(A24&lt;&gt;"",A24='03_Questionnaire'!$C$3,ISNUMBER('03_Questionnaire'!$C$8)),'03_Questionnaire'!$C$8,""))&gt;=0.85,"Strong",IF(IF(ISNUMBER(E24),E24,IF(AND(A24&lt;&gt;"",A24='03_Questionnaire'!$C$3,ISNUMBER('03_Questionnaire'!$C$8)),'03_Questionnaire'!$C$8,""))&gt;=0.7,"Adequate",IF(IF(ISNUMBER(E24),E24,IF(AND(A24&lt;&gt;"",A24='03_Questionnaire'!$C$3,ISNUMBER('03_Questionnaire'!$C$8)),'03_Questionnaire'!$C$8,""))&gt;=0.5,"Weak","Poor"))))</f>
        <v/>
      </c>
      <c r="G24" s="51">
        <f>IF(OR(C24="",F24=""),"",IFERROR(INDEX('01_Methodology'!$A$30:$E$32,MATCH(C24,'01_Methodology'!$A$30:$A$32,0),MATCH(F24,'01_Methodology'!$A$29:$E$29,0)),""))</f>
        <v/>
      </c>
      <c r="H24" s="26" t="n"/>
      <c r="I24" s="25" t="n"/>
      <c r="J24" s="27">
        <f>IF(H24&lt;&gt;"",H24,G24)</f>
        <v/>
      </c>
      <c r="K24" s="52" t="n"/>
      <c r="L24" s="52" t="n"/>
      <c r="M24" s="28" t="n"/>
      <c r="N24" s="53">
        <f>IF(OR(M24="",C24=""),"",IFERROR(EDATE(M24,VLOOKUP(C24,'01_Methodology'!$A$22:$C$24,2,FALSE)),""))</f>
        <v/>
      </c>
      <c r="O24" s="51">
        <f>IF(N24="","",IF(AND(ISNUMBER(N24),N24&lt;TODAY()),"OVERDUE",IF(AND(ISNUMBER(N24),N24-TODAY()&lt;=60,N24-TODAY()&gt;=0),"Due soon","OK")))</f>
        <v/>
      </c>
      <c r="P24" s="25" t="n"/>
      <c r="Q24" s="25" t="n"/>
    </row>
    <row r="25">
      <c r="A25" s="24" t="n"/>
      <c r="B25" s="49">
        <f>IF(A25="","",IFERROR(INDEX('02_Vendor_Inventory'!$B$5:$B$24,MATCH(A25,'02_Vendor_Inventory'!$A$5:$A$24,0)),"ID not in inventory"))</f>
        <v/>
      </c>
      <c r="C25" s="27">
        <f>IF(A25="","",IFERROR(INDEX('02_Vendor_Inventory'!$K$5:$K$24,MATCH(A25,'02_Vendor_Inventory'!$A$5:$A$24,0)),""))</f>
        <v/>
      </c>
      <c r="D25" s="26" t="n"/>
      <c r="E25" s="50" t="n"/>
      <c r="F25" s="51">
        <f>IF(IF(ISNUMBER(E25),E25,IF(AND(A25&lt;&gt;"",A25='03_Questionnaire'!$C$3,ISNUMBER('03_Questionnaire'!$C$8)),'03_Questionnaire'!$C$8,""))="","",IF(IF(ISNUMBER(E25),E25,IF(AND(A25&lt;&gt;"",A25='03_Questionnaire'!$C$3,ISNUMBER('03_Questionnaire'!$C$8)),'03_Questionnaire'!$C$8,""))&gt;=0.85,"Strong",IF(IF(ISNUMBER(E25),E25,IF(AND(A25&lt;&gt;"",A25='03_Questionnaire'!$C$3,ISNUMBER('03_Questionnaire'!$C$8)),'03_Questionnaire'!$C$8,""))&gt;=0.7,"Adequate",IF(IF(ISNUMBER(E25),E25,IF(AND(A25&lt;&gt;"",A25='03_Questionnaire'!$C$3,ISNUMBER('03_Questionnaire'!$C$8)),'03_Questionnaire'!$C$8,""))&gt;=0.5,"Weak","Poor"))))</f>
        <v/>
      </c>
      <c r="G25" s="51">
        <f>IF(OR(C25="",F25=""),"",IFERROR(INDEX('01_Methodology'!$A$30:$E$32,MATCH(C25,'01_Methodology'!$A$30:$A$32,0),MATCH(F25,'01_Methodology'!$A$29:$E$29,0)),""))</f>
        <v/>
      </c>
      <c r="H25" s="26" t="n"/>
      <c r="I25" s="25" t="n"/>
      <c r="J25" s="27">
        <f>IF(H25&lt;&gt;"",H25,G25)</f>
        <v/>
      </c>
      <c r="K25" s="52" t="n"/>
      <c r="L25" s="52" t="n"/>
      <c r="M25" s="28" t="n"/>
      <c r="N25" s="53">
        <f>IF(OR(M25="",C25=""),"",IFERROR(EDATE(M25,VLOOKUP(C25,'01_Methodology'!$A$22:$C$24,2,FALSE)),""))</f>
        <v/>
      </c>
      <c r="O25" s="51">
        <f>IF(N25="","",IF(AND(ISNUMBER(N25),N25&lt;TODAY()),"OVERDUE",IF(AND(ISNUMBER(N25),N25-TODAY()&lt;=60,N25-TODAY()&gt;=0),"Due soon","OK")))</f>
        <v/>
      </c>
      <c r="P25" s="25" t="n"/>
      <c r="Q25" s="25" t="n"/>
    </row>
  </sheetData>
  <autoFilter ref="A5:Q25"/>
  <mergeCells count="1">
    <mergeCell ref="A3:Q3"/>
  </mergeCells>
  <conditionalFormatting sqref="G6:G25">
    <cfRule type="expression" priority="1" dxfId="0" stopIfTrue="1">
      <formula>G6="Low"</formula>
    </cfRule>
    <cfRule type="expression" priority="2" dxfId="1" stopIfTrue="1">
      <formula>G6="Medium"</formula>
    </cfRule>
    <cfRule type="expression" priority="3" dxfId="2" stopIfTrue="1">
      <formula>G6="High"</formula>
    </cfRule>
    <cfRule type="expression" priority="4" dxfId="3" stopIfTrue="1">
      <formula>G6="Critical"</formula>
    </cfRule>
  </conditionalFormatting>
  <conditionalFormatting sqref="H6:H25">
    <cfRule type="expression" priority="5" dxfId="0" stopIfTrue="1">
      <formula>H6="Low"</formula>
    </cfRule>
    <cfRule type="expression" priority="6" dxfId="1" stopIfTrue="1">
      <formula>H6="Medium"</formula>
    </cfRule>
    <cfRule type="expression" priority="7" dxfId="2" stopIfTrue="1">
      <formula>H6="High"</formula>
    </cfRule>
    <cfRule type="expression" priority="8" dxfId="3" stopIfTrue="1">
      <formula>H6="Critical"</formula>
    </cfRule>
  </conditionalFormatting>
  <conditionalFormatting sqref="J6:J25">
    <cfRule type="expression" priority="9" dxfId="0" stopIfTrue="1">
      <formula>J6="Low"</formula>
    </cfRule>
    <cfRule type="expression" priority="10" dxfId="1" stopIfTrue="1">
      <formula>J6="Medium"</formula>
    </cfRule>
    <cfRule type="expression" priority="11" dxfId="2" stopIfTrue="1">
      <formula>J6="High"</formula>
    </cfRule>
    <cfRule type="expression" priority="12" dxfId="3" stopIfTrue="1">
      <formula>J6="Critical"</formula>
    </cfRule>
  </conditionalFormatting>
  <conditionalFormatting sqref="C6:C25">
    <cfRule type="expression" priority="13" dxfId="3" stopIfTrue="1">
      <formula>C6="Tier 1"</formula>
    </cfRule>
    <cfRule type="expression" priority="14" dxfId="2" stopIfTrue="1">
      <formula>C6="Tier 2"</formula>
    </cfRule>
    <cfRule type="expression" priority="15" dxfId="0" stopIfTrue="1">
      <formula>C6="Tier 3"</formula>
    </cfRule>
  </conditionalFormatting>
  <conditionalFormatting sqref="O6:O25">
    <cfRule type="expression" priority="16" dxfId="3" stopIfTrue="1">
      <formula>O6="OVERDUE"</formula>
    </cfRule>
    <cfRule type="expression" priority="17" dxfId="10" stopIfTrue="1">
      <formula>O6="Due soon"</formula>
    </cfRule>
  </conditionalFormatting>
  <conditionalFormatting sqref="N6:N25">
    <cfRule type="expression" priority="18" dxfId="9">
      <formula>O6="OVERDUE"</formula>
    </cfRule>
  </conditionalFormatting>
  <conditionalFormatting sqref="I6:I25">
    <cfRule type="expression" priority="19" dxfId="11">
      <formula>AND(H6&lt;&gt;"",I6="")</formula>
    </cfRule>
  </conditionalFormatting>
  <conditionalFormatting sqref="A6:Q25">
    <cfRule type="expression" priority="20" dxfId="12">
      <formula>AND($A6&lt;&gt;"",$A6='03_Questionnaire'!$C$3)</formula>
    </cfRule>
  </conditionalFormatting>
  <dataValidations count="5">
    <dataValidation sqref="A6:A25" showDropDown="0" showInputMessage="0" showErrorMessage="1" allowBlank="1" error="This ID is not in 02_Vendor_Inventory. Add the vendor there first." type="list" errorStyle="warning">
      <formula1>='02_Vendor_Inventory'!$A$5:$A$24</formula1>
    </dataValidation>
    <dataValidation sqref="D6:D25" showDropDown="0" showInputMessage="0" showErrorMessage="1" allowBlank="1" errorTitle="Invalid entry" error="Please choose a value from the list." type="list" errorStyle="stop">
      <formula1>"Not started,Questionnaire sent,In review,Complete,Remediation agreed"</formula1>
    </dataValidation>
    <dataValidation sqref="H6:H25" showDropDown="0" showInputMessage="0" showErrorMessage="1" allowBlank="1" errorTitle="Invalid entry" error="Please choose a value from the list." type="list" errorStyle="stop">
      <formula1>"Critical,High,Medium,Low"</formula1>
    </dataValidation>
    <dataValidation sqref="E6:E25" showDropDown="0" showInputMessage="0" showErrorMessage="1" allowBlank="1" error="Enter the score as a percentage between 0 % and 100 %." type="decimal" errorStyle="stop" operator="between">
      <formula1>0</formula1>
      <formula2>1</formula2>
    </dataValidation>
    <dataValidation sqref="M6:M25" showDropDown="0" showInputMessage="0" showErrorMessage="1" allowBlank="1" error="Enter a valid date (yyyy-mm-dd)." type="date" errorStyle="warning" operator="greaterThanOrEqual">
      <formula1>36526</formula1>
    </dataValidation>
  </dataValidations>
  <printOptions horizontalCentered="1"/>
  <pageMargins left="0.75" right="0.75" top="1" bottom="1" header="0.5" footer="0.5"/>
  <pageSetup orientation="landscape" fitToHeight="0" fitToWidth="1"/>
</worksheet>
</file>

<file path=xl/worksheets/sheet5.xml><?xml version="1.0" encoding="utf-8"?>
<worksheet xmlns="http://schemas.openxmlformats.org/spreadsheetml/2006/main">
  <sheetPr>
    <tabColor rgb="00595959"/>
    <outlinePr summaryBelow="1" summaryRight="1"/>
    <pageSetUpPr fitToPage="1"/>
  </sheetPr>
  <dimension ref="A1:J26"/>
  <sheetViews>
    <sheetView showGridLines="0" workbookViewId="0">
      <pane xSplit="2" ySplit="8" topLeftCell="C9" activePane="bottomRight" state="frozen"/>
      <selection pane="topRight"/>
      <selection pane="bottomLeft"/>
      <selection pane="bottomRight" activeCell="A1" sqref="A1"/>
    </sheetView>
  </sheetViews>
  <sheetFormatPr baseColWidth="8" defaultRowHeight="15"/>
  <cols>
    <col width="8" customWidth="1" min="1" max="1"/>
    <col width="52" customWidth="1" min="2" max="2"/>
    <col width="44" customWidth="1" min="3" max="3"/>
    <col width="12" customWidth="1" min="4" max="4"/>
    <col width="12" customWidth="1" min="5" max="5"/>
    <col width="12" customWidth="1" min="6" max="6"/>
    <col width="15" customWidth="1" min="7" max="7"/>
    <col width="10" customWidth="1" min="8" max="8"/>
    <col width="18" customWidth="1" min="9" max="9"/>
    <col width="40" customWidth="1" min="10" max="10"/>
  </cols>
  <sheetData>
    <row r="1" ht="34" customHeight="1">
      <c r="A1" s="1" t="inlineStr">
        <is>
          <t>Contract Clauses Checklist</t>
        </is>
      </c>
      <c r="B1" s="2" t="n"/>
      <c r="C1" s="2" t="n"/>
      <c r="D1" s="2" t="n"/>
      <c r="E1" s="2" t="n"/>
      <c r="F1" s="2" t="n"/>
      <c r="G1" s="2" t="n"/>
      <c r="H1" s="2" t="n"/>
      <c r="I1" s="2" t="n"/>
      <c r="J1" s="2" t="n"/>
    </row>
    <row r="2" ht="22" customHeight="1">
      <c r="A2" s="3" t="inlineStr">
        <is>
          <t>Select the vendor; the 'Required for this vendor' column follows its tier. Mark Y/N against the signed contract. Missing required clauses are counted.</t>
        </is>
      </c>
    </row>
    <row r="3" ht="20" customHeight="1">
      <c r="A3" s="29" t="inlineStr">
        <is>
          <t>Vendor ID</t>
        </is>
      </c>
      <c r="B3" s="30" t="inlineStr">
        <is>
          <t>VND-003</t>
        </is>
      </c>
    </row>
    <row r="4" ht="20" customHeight="1">
      <c r="A4" s="29" t="inlineStr">
        <is>
          <t>Vendor</t>
        </is>
      </c>
      <c r="B4" s="31">
        <f>IF(B3="","",IFERROR(INDEX('02_Vendor_Inventory'!$B$5:$B$24,MATCH(B3,'02_Vendor_Inventory'!$A$5:$A$24,0)),"ID not in inventory"))</f>
        <v/>
      </c>
    </row>
    <row r="5" ht="20" customHeight="1">
      <c r="A5" s="29" t="inlineStr">
        <is>
          <t>Tier</t>
        </is>
      </c>
      <c r="B5" s="32">
        <f>IF(B3="","",IFERROR(INDEX('02_Vendor_Inventory'!$K$5:$K$24,MATCH(B3,'02_Vendor_Inventory'!$A$5:$A$24,0)),""))</f>
        <v/>
      </c>
    </row>
    <row r="6" ht="20" customHeight="1">
      <c r="A6" s="29" t="inlineStr">
        <is>
          <t>Required clauses missing</t>
        </is>
      </c>
      <c r="B6" s="32">
        <f>COUNTIFS($G$9:$G$26,"Required",$H$9:$H$26,"N")&amp;" missing, "&amp;COUNTIFS($G$9:$G$26,"Required",$H$9:$H$26,"")&amp;" not yet checked, of "&amp;COUNTIF($G$9:$G$26,"Required")&amp;" required"</f>
        <v/>
      </c>
    </row>
    <row r="8" ht="36" customHeight="1">
      <c r="A8" s="9" t="inlineStr">
        <is>
          <t>ID</t>
        </is>
      </c>
      <c r="B8" s="9" t="inlineStr">
        <is>
          <t>Clause</t>
        </is>
      </c>
      <c r="C8" s="9" t="inlineStr">
        <is>
          <t>Why it matters</t>
        </is>
      </c>
      <c r="D8" s="9" t="inlineStr">
        <is>
          <t>Tier 1</t>
        </is>
      </c>
      <c r="E8" s="9" t="inlineStr">
        <is>
          <t>Tier 2</t>
        </is>
      </c>
      <c r="F8" s="9" t="inlineStr">
        <is>
          <t>Tier 3</t>
        </is>
      </c>
      <c r="G8" s="9" t="inlineStr">
        <is>
          <t>Required for this vendor</t>
        </is>
      </c>
      <c r="H8" s="9" t="inlineStr">
        <is>
          <t>In contract? (Y/N)</t>
        </is>
      </c>
      <c r="I8" s="9" t="inlineStr">
        <is>
          <t>Contract reference</t>
        </is>
      </c>
      <c r="J8" s="9" t="inlineStr">
        <is>
          <t>Notes / negotiation status</t>
        </is>
      </c>
    </row>
    <row r="9" ht="34" customHeight="1">
      <c r="A9" s="44" t="inlineStr">
        <is>
          <t>CL-01</t>
        </is>
      </c>
      <c r="B9" s="13" t="inlineStr">
        <is>
          <t>Confidentiality and non-disclosure</t>
        </is>
      </c>
      <c r="C9" s="13" t="inlineStr">
        <is>
          <t>Protects information shared before and during the contract.</t>
        </is>
      </c>
      <c r="D9" s="54" t="inlineStr">
        <is>
          <t>Required</t>
        </is>
      </c>
      <c r="E9" s="54" t="inlineStr">
        <is>
          <t>Required</t>
        </is>
      </c>
      <c r="F9" s="54" t="inlineStr">
        <is>
          <t>Required</t>
        </is>
      </c>
      <c r="G9" s="55">
        <f>IF($B$5="","",IFERROR(INDEX($D9:$F9,1,MATCH($B$5,$D$8:$F$8,0)),""))</f>
        <v/>
      </c>
      <c r="H9" s="46" t="inlineStr">
        <is>
          <t>Y</t>
        </is>
      </c>
      <c r="I9" s="48" t="n"/>
      <c r="J9" s="48" t="n"/>
    </row>
    <row r="10" ht="34" customHeight="1">
      <c r="A10" s="44" t="inlineStr">
        <is>
          <t>CL-02</t>
        </is>
      </c>
      <c r="B10" s="13" t="inlineStr">
        <is>
          <t>Information security obligations (reference to a security schedule or standard)</t>
        </is>
      </c>
      <c r="C10" s="13" t="inlineStr">
        <is>
          <t>Makes the controls assessed in the questionnaire contractually binding.</t>
        </is>
      </c>
      <c r="D10" s="54" t="inlineStr">
        <is>
          <t>Required</t>
        </is>
      </c>
      <c r="E10" s="54" t="inlineStr">
        <is>
          <t>Required</t>
        </is>
      </c>
      <c r="F10" s="54" t="inlineStr">
        <is>
          <t>Recommended</t>
        </is>
      </c>
      <c r="G10" s="55">
        <f>IF($B$5="","",IFERROR(INDEX($D10:$F10,1,MATCH($B$5,$D$8:$F$8,0)),""))</f>
        <v/>
      </c>
      <c r="H10" s="46" t="inlineStr">
        <is>
          <t>Y</t>
        </is>
      </c>
      <c r="I10" s="48" t="n"/>
      <c r="J10" s="48" t="n"/>
    </row>
    <row r="11" ht="34" customHeight="1">
      <c r="A11" s="44" t="inlineStr">
        <is>
          <t>CL-03</t>
        </is>
      </c>
      <c r="B11" s="13" t="inlineStr">
        <is>
          <t>Data processing terms (roles, purpose, instructions, personal-data obligations)</t>
        </is>
      </c>
      <c r="C11" s="13" t="inlineStr">
        <is>
          <t>Required wherever personal data is processed on your behalf.</t>
        </is>
      </c>
      <c r="D11" s="54" t="inlineStr">
        <is>
          <t>Required</t>
        </is>
      </c>
      <c r="E11" s="54" t="inlineStr">
        <is>
          <t>Required</t>
        </is>
      </c>
      <c r="F11" s="54" t="inlineStr">
        <is>
          <t>Recommended</t>
        </is>
      </c>
      <c r="G11" s="55">
        <f>IF($B$5="","",IFERROR(INDEX($D11:$F11,1,MATCH($B$5,$D$8:$F$8,0)),""))</f>
        <v/>
      </c>
      <c r="H11" s="46" t="inlineStr">
        <is>
          <t>Y</t>
        </is>
      </c>
      <c r="I11" s="48" t="n"/>
      <c r="J11" s="48" t="n"/>
    </row>
    <row r="12" ht="34" customHeight="1">
      <c r="A12" s="44" t="inlineStr">
        <is>
          <t>CL-04</t>
        </is>
      </c>
      <c r="B12" s="13" t="inlineStr">
        <is>
          <t>Data location and cross-border transfer restrictions</t>
        </is>
      </c>
      <c r="C12" s="13" t="inlineStr">
        <is>
          <t>Keeps data in approved regions and documents the transfer mechanism.</t>
        </is>
      </c>
      <c r="D12" s="54" t="inlineStr">
        <is>
          <t>Required</t>
        </is>
      </c>
      <c r="E12" s="54" t="inlineStr">
        <is>
          <t>Required</t>
        </is>
      </c>
      <c r="F12" s="54" t="inlineStr">
        <is>
          <t>Optional</t>
        </is>
      </c>
      <c r="G12" s="55">
        <f>IF($B$5="","",IFERROR(INDEX($D12:$F12,1,MATCH($B$5,$D$8:$F$8,0)),""))</f>
        <v/>
      </c>
      <c r="H12" s="46" t="inlineStr">
        <is>
          <t>N</t>
        </is>
      </c>
      <c r="I12" s="48" t="n"/>
      <c r="J12" s="48" t="inlineStr">
        <is>
          <t>Add to renewal: UK sub-contractor used for returns.</t>
        </is>
      </c>
    </row>
    <row r="13" ht="34" customHeight="1">
      <c r="A13" s="44" t="inlineStr">
        <is>
          <t>CL-05</t>
        </is>
      </c>
      <c r="B13" s="13" t="inlineStr">
        <is>
          <t>Security incident notification within a defined time (for example 24 hours)</t>
        </is>
      </c>
      <c r="C13" s="13" t="inlineStr">
        <is>
          <t>Lets you meet your own regulatory and customer notification deadlines.</t>
        </is>
      </c>
      <c r="D13" s="54" t="inlineStr">
        <is>
          <t>Required</t>
        </is>
      </c>
      <c r="E13" s="54" t="inlineStr">
        <is>
          <t>Required</t>
        </is>
      </c>
      <c r="F13" s="54" t="inlineStr">
        <is>
          <t>Recommended</t>
        </is>
      </c>
      <c r="G13" s="55">
        <f>IF($B$5="","",IFERROR(INDEX($D13:$F13,1,MATCH($B$5,$D$8:$F$8,0)),""))</f>
        <v/>
      </c>
      <c r="H13" s="46" t="inlineStr">
        <is>
          <t>N</t>
        </is>
      </c>
      <c r="I13" s="48" t="n"/>
      <c r="J13" s="48" t="inlineStr">
        <is>
          <t>Current contract says 'without undue delay' - replace with 24 h.</t>
        </is>
      </c>
    </row>
    <row r="14" ht="34" customHeight="1">
      <c r="A14" s="44" t="inlineStr">
        <is>
          <t>CL-06</t>
        </is>
      </c>
      <c r="B14" s="13" t="inlineStr">
        <is>
          <t>Right to audit or to receive independent assurance reports annually</t>
        </is>
      </c>
      <c r="C14" s="13" t="inlineStr">
        <is>
          <t>Gives you evidence between assessments without relying on self-attestation.</t>
        </is>
      </c>
      <c r="D14" s="54" t="inlineStr">
        <is>
          <t>Required</t>
        </is>
      </c>
      <c r="E14" s="54" t="inlineStr">
        <is>
          <t>Recommended</t>
        </is>
      </c>
      <c r="F14" s="54" t="inlineStr">
        <is>
          <t>Optional</t>
        </is>
      </c>
      <c r="G14" s="55">
        <f>IF($B$5="","",IFERROR(INDEX($D14:$F14,1,MATCH($B$5,$D$8:$F$8,0)),""))</f>
        <v/>
      </c>
      <c r="H14" s="46" t="inlineStr">
        <is>
          <t>Y</t>
        </is>
      </c>
      <c r="I14" s="48" t="n"/>
      <c r="J14" s="48" t="n"/>
    </row>
    <row r="15" ht="34" customHeight="1">
      <c r="A15" s="44" t="inlineStr">
        <is>
          <t>CL-07</t>
        </is>
      </c>
      <c r="B15" s="13" t="inlineStr">
        <is>
          <t>Sub-processor transparency, prior notice and right to object</t>
        </is>
      </c>
      <c r="C15" s="13" t="inlineStr">
        <is>
          <t>Prevents your data from flowing to parties you have not assessed.</t>
        </is>
      </c>
      <c r="D15" s="54" t="inlineStr">
        <is>
          <t>Required</t>
        </is>
      </c>
      <c r="E15" s="54" t="inlineStr">
        <is>
          <t>Required</t>
        </is>
      </c>
      <c r="F15" s="54" t="inlineStr">
        <is>
          <t>Optional</t>
        </is>
      </c>
      <c r="G15" s="55">
        <f>IF($B$5="","",IFERROR(INDEX($D15:$F15,1,MATCH($B$5,$D$8:$F$8,0)),""))</f>
        <v/>
      </c>
      <c r="H15" s="46" t="inlineStr">
        <is>
          <t>N</t>
        </is>
      </c>
      <c r="I15" s="48" t="n"/>
      <c r="J15" s="48" t="inlineStr">
        <is>
          <t>Request sub-processor list in the renewal.</t>
        </is>
      </c>
    </row>
    <row r="16" ht="34" customHeight="1">
      <c r="A16" s="44" t="inlineStr">
        <is>
          <t>CL-08</t>
        </is>
      </c>
      <c r="B16" s="13" t="inlineStr">
        <is>
          <t>Data return and secure deletion at termination, with certificate</t>
        </is>
      </c>
      <c r="C16" s="13" t="inlineStr">
        <is>
          <t>Closes the risk at the end of the relationship.</t>
        </is>
      </c>
      <c r="D16" s="54" t="inlineStr">
        <is>
          <t>Required</t>
        </is>
      </c>
      <c r="E16" s="54" t="inlineStr">
        <is>
          <t>Required</t>
        </is>
      </c>
      <c r="F16" s="54" t="inlineStr">
        <is>
          <t>Recommended</t>
        </is>
      </c>
      <c r="G16" s="55">
        <f>IF($B$5="","",IFERROR(INDEX($D16:$F16,1,MATCH($B$5,$D$8:$F$8,0)),""))</f>
        <v/>
      </c>
      <c r="H16" s="46" t="inlineStr">
        <is>
          <t>Y</t>
        </is>
      </c>
      <c r="I16" s="48" t="n"/>
      <c r="J16" s="48" t="n"/>
    </row>
    <row r="17" ht="34" customHeight="1">
      <c r="A17" s="44" t="inlineStr">
        <is>
          <t>CL-09</t>
        </is>
      </c>
      <c r="B17" s="13" t="inlineStr">
        <is>
          <t>Service levels with RTO / RPO and service credits</t>
        </is>
      </c>
      <c r="C17" s="13" t="inlineStr">
        <is>
          <t>Aligns the vendor's resilience with your business-continuity needs.</t>
        </is>
      </c>
      <c r="D17" s="54" t="inlineStr">
        <is>
          <t>Required</t>
        </is>
      </c>
      <c r="E17" s="54" t="inlineStr">
        <is>
          <t>Recommended</t>
        </is>
      </c>
      <c r="F17" s="54" t="inlineStr">
        <is>
          <t>Optional</t>
        </is>
      </c>
      <c r="G17" s="55">
        <f>IF($B$5="","",IFERROR(INDEX($D17:$F17,1,MATCH($B$5,$D$8:$F$8,0)),""))</f>
        <v/>
      </c>
      <c r="H17" s="46" t="inlineStr">
        <is>
          <t>Y</t>
        </is>
      </c>
      <c r="I17" s="48" t="n"/>
      <c r="J17" s="48" t="n"/>
    </row>
    <row r="18" ht="34" customHeight="1">
      <c r="A18" s="44" t="inlineStr">
        <is>
          <t>CL-10</t>
        </is>
      </c>
      <c r="B18" s="13" t="inlineStr">
        <is>
          <t>Business continuity and disaster-recovery commitments with annual testing</t>
        </is>
      </c>
      <c r="C18" s="13" t="inlineStr">
        <is>
          <t>Ensures the vendor can actually recover, not just promise to.</t>
        </is>
      </c>
      <c r="D18" s="54" t="inlineStr">
        <is>
          <t>Required</t>
        </is>
      </c>
      <c r="E18" s="54" t="inlineStr">
        <is>
          <t>Recommended</t>
        </is>
      </c>
      <c r="F18" s="54" t="inlineStr">
        <is>
          <t>Optional</t>
        </is>
      </c>
      <c r="G18" s="55">
        <f>IF($B$5="","",IFERROR(INDEX($D18:$F18,1,MATCH($B$5,$D$8:$F$8,0)),""))</f>
        <v/>
      </c>
      <c r="H18" s="46" t="inlineStr">
        <is>
          <t>N</t>
        </is>
      </c>
      <c r="I18" s="48" t="n"/>
      <c r="J18" s="48" t="inlineStr">
        <is>
          <t>Vendor to provide DR test summary.</t>
        </is>
      </c>
    </row>
    <row r="19" ht="34" customHeight="1">
      <c r="A19" s="44" t="inlineStr">
        <is>
          <t>CL-11</t>
        </is>
      </c>
      <c r="B19" s="13" t="inlineStr">
        <is>
          <t>Access control and MFA requirements for vendor staff accessing your systems</t>
        </is>
      </c>
      <c r="C19" s="13" t="inlineStr">
        <is>
          <t>Essential where the vendor holds privileged or remote access.</t>
        </is>
      </c>
      <c r="D19" s="54" t="inlineStr">
        <is>
          <t>Required</t>
        </is>
      </c>
      <c r="E19" s="54" t="inlineStr">
        <is>
          <t>Recommended</t>
        </is>
      </c>
      <c r="F19" s="54" t="inlineStr">
        <is>
          <t>Optional</t>
        </is>
      </c>
      <c r="G19" s="55">
        <f>IF($B$5="","",IFERROR(INDEX($D19:$F19,1,MATCH($B$5,$D$8:$F$8,0)),""))</f>
        <v/>
      </c>
      <c r="H19" s="46" t="inlineStr">
        <is>
          <t>Y</t>
        </is>
      </c>
      <c r="I19" s="48" t="n"/>
      <c r="J19" s="48" t="n"/>
    </row>
    <row r="20" ht="34" customHeight="1">
      <c r="A20" s="44" t="inlineStr">
        <is>
          <t>CL-12</t>
        </is>
      </c>
      <c r="B20" s="13" t="inlineStr">
        <is>
          <t>Vulnerability management and patching commitments with timelines</t>
        </is>
      </c>
      <c r="C20" s="13" t="inlineStr">
        <is>
          <t>Turns the patch SLA from an answer into an obligation.</t>
        </is>
      </c>
      <c r="D20" s="54" t="inlineStr">
        <is>
          <t>Required</t>
        </is>
      </c>
      <c r="E20" s="54" t="inlineStr">
        <is>
          <t>Recommended</t>
        </is>
      </c>
      <c r="F20" s="54" t="inlineStr">
        <is>
          <t>Optional</t>
        </is>
      </c>
      <c r="G20" s="55">
        <f>IF($B$5="","",IFERROR(INDEX($D20:$F20,1,MATCH($B$5,$D$8:$F$8,0)),""))</f>
        <v/>
      </c>
      <c r="H20" s="46" t="inlineStr">
        <is>
          <t>N</t>
        </is>
      </c>
      <c r="I20" s="48" t="n"/>
      <c r="J20" s="48" t="n"/>
    </row>
    <row r="21" ht="34" customHeight="1">
      <c r="A21" s="44" t="inlineStr">
        <is>
          <t>CL-13</t>
        </is>
      </c>
      <c r="B21" s="13" t="inlineStr">
        <is>
          <t>Cooperation during incidents, investigations and regulatory enquiries</t>
        </is>
      </c>
      <c r="C21" s="13" t="inlineStr">
        <is>
          <t>Avoids delays when you need logs or support under pressure.</t>
        </is>
      </c>
      <c r="D21" s="54" t="inlineStr">
        <is>
          <t>Required</t>
        </is>
      </c>
      <c r="E21" s="54" t="inlineStr">
        <is>
          <t>Required</t>
        </is>
      </c>
      <c r="F21" s="54" t="inlineStr">
        <is>
          <t>Recommended</t>
        </is>
      </c>
      <c r="G21" s="55">
        <f>IF($B$5="","",IFERROR(INDEX($D21:$F21,1,MATCH($B$5,$D$8:$F$8,0)),""))</f>
        <v/>
      </c>
      <c r="H21" s="46" t="inlineStr">
        <is>
          <t>Y</t>
        </is>
      </c>
      <c r="I21" s="48" t="n"/>
      <c r="J21" s="48" t="n"/>
    </row>
    <row r="22" ht="34" customHeight="1">
      <c r="A22" s="44" t="inlineStr">
        <is>
          <t>CL-14</t>
        </is>
      </c>
      <c r="B22" s="13" t="inlineStr">
        <is>
          <t>Liability and indemnity for security and data breaches (cap appropriate to the data)</t>
        </is>
      </c>
      <c r="C22" s="13" t="inlineStr">
        <is>
          <t>Allocates financial consequences of a breach.</t>
        </is>
      </c>
      <c r="D22" s="54" t="inlineStr">
        <is>
          <t>Required</t>
        </is>
      </c>
      <c r="E22" s="54" t="inlineStr">
        <is>
          <t>Recommended</t>
        </is>
      </c>
      <c r="F22" s="54" t="inlineStr">
        <is>
          <t>Optional</t>
        </is>
      </c>
      <c r="G22" s="55">
        <f>IF($B$5="","",IFERROR(INDEX($D22:$F22,1,MATCH($B$5,$D$8:$F$8,0)),""))</f>
        <v/>
      </c>
      <c r="H22" s="46" t="inlineStr">
        <is>
          <t>Y</t>
        </is>
      </c>
      <c r="I22" s="48" t="n"/>
      <c r="J22" s="48" t="n"/>
    </row>
    <row r="23" ht="34" customHeight="1">
      <c r="A23" s="44" t="inlineStr">
        <is>
          <t>CL-15</t>
        </is>
      </c>
      <c r="B23" s="13" t="inlineStr">
        <is>
          <t>Cyber insurance minimum cover</t>
        </is>
      </c>
      <c r="C23" s="13" t="inlineStr">
        <is>
          <t>Backs the liability clause with real financial capacity.</t>
        </is>
      </c>
      <c r="D23" s="54" t="inlineStr">
        <is>
          <t>Required</t>
        </is>
      </c>
      <c r="E23" s="54" t="inlineStr">
        <is>
          <t>Recommended</t>
        </is>
      </c>
      <c r="F23" s="54" t="inlineStr">
        <is>
          <t>Optional</t>
        </is>
      </c>
      <c r="G23" s="55">
        <f>IF($B$5="","",IFERROR(INDEX($D23:$F23,1,MATCH($B$5,$D$8:$F$8,0)),""))</f>
        <v/>
      </c>
      <c r="H23" s="46" t="inlineStr">
        <is>
          <t>Y</t>
        </is>
      </c>
      <c r="I23" s="48" t="n"/>
      <c r="J23" s="48" t="n"/>
    </row>
    <row r="24" ht="34" customHeight="1">
      <c r="A24" s="44" t="inlineStr">
        <is>
          <t>CL-16</t>
        </is>
      </c>
      <c r="B24" s="13" t="inlineStr">
        <is>
          <t>Exit assistance and transition period</t>
        </is>
      </c>
      <c r="C24" s="13" t="inlineStr">
        <is>
          <t>Reduces concentration and lock-in risk for critical services.</t>
        </is>
      </c>
      <c r="D24" s="54" t="inlineStr">
        <is>
          <t>Required</t>
        </is>
      </c>
      <c r="E24" s="54" t="inlineStr">
        <is>
          <t>Recommended</t>
        </is>
      </c>
      <c r="F24" s="54" t="inlineStr">
        <is>
          <t>Optional</t>
        </is>
      </c>
      <c r="G24" s="55">
        <f>IF($B$5="","",IFERROR(INDEX($D24:$F24,1,MATCH($B$5,$D$8:$F$8,0)),""))</f>
        <v/>
      </c>
      <c r="H24" s="46" t="inlineStr">
        <is>
          <t>N</t>
        </is>
      </c>
      <c r="I24" s="48" t="n"/>
      <c r="J24" s="48" t="n"/>
    </row>
    <row r="25" ht="34" customHeight="1">
      <c r="A25" s="44" t="inlineStr">
        <is>
          <t>CL-17</t>
        </is>
      </c>
      <c r="B25" s="13" t="inlineStr">
        <is>
          <t>Change notification for material changes to the service, architecture or security posture</t>
        </is>
      </c>
      <c r="C25" s="13" t="inlineStr">
        <is>
          <t>Triggers a reassessment when the risk profile changes.</t>
        </is>
      </c>
      <c r="D25" s="54" t="inlineStr">
        <is>
          <t>Recommended</t>
        </is>
      </c>
      <c r="E25" s="54" t="inlineStr">
        <is>
          <t>Recommended</t>
        </is>
      </c>
      <c r="F25" s="54" t="inlineStr">
        <is>
          <t>Optional</t>
        </is>
      </c>
      <c r="G25" s="55">
        <f>IF($B$5="","",IFERROR(INDEX($D25:$F25,1,MATCH($B$5,$D$8:$F$8,0)),""))</f>
        <v/>
      </c>
      <c r="H25" s="46" t="inlineStr">
        <is>
          <t>N</t>
        </is>
      </c>
      <c r="I25" s="48" t="n"/>
      <c r="J25" s="48" t="n"/>
    </row>
    <row r="26" ht="34" customHeight="1">
      <c r="A26" s="44" t="inlineStr">
        <is>
          <t>CL-18</t>
        </is>
      </c>
      <c r="B26" s="13" t="inlineStr">
        <is>
          <t>AI usage terms: disclosure of AI features, no training on your data without consent, human oversight</t>
        </is>
      </c>
      <c r="C26" s="13" t="inlineStr">
        <is>
          <t>Addresses the specific risks of AI-enabled services.</t>
        </is>
      </c>
      <c r="D26" s="54" t="inlineStr">
        <is>
          <t>Required</t>
        </is>
      </c>
      <c r="E26" s="54" t="inlineStr">
        <is>
          <t>Required</t>
        </is>
      </c>
      <c r="F26" s="54" t="inlineStr">
        <is>
          <t>Recommended</t>
        </is>
      </c>
      <c r="G26" s="55">
        <f>IF($B$5="","",IFERROR(INDEX($D26:$F26,1,MATCH($B$5,$D$8:$F$8,0)),""))</f>
        <v/>
      </c>
      <c r="H26" s="46" t="inlineStr">
        <is>
          <t>N</t>
        </is>
      </c>
      <c r="I26" s="48" t="n"/>
      <c r="J26" s="48" t="inlineStr">
        <is>
          <t>Not applicable today; include for future AI routing features.</t>
        </is>
      </c>
    </row>
  </sheetData>
  <conditionalFormatting sqref="B5">
    <cfRule type="expression" priority="1" dxfId="3" stopIfTrue="1">
      <formula>B5="Tier 1"</formula>
    </cfRule>
    <cfRule type="expression" priority="2" dxfId="2" stopIfTrue="1">
      <formula>B5="Tier 2"</formula>
    </cfRule>
    <cfRule type="expression" priority="3" dxfId="0" stopIfTrue="1">
      <formula>B5="Tier 3"</formula>
    </cfRule>
  </conditionalFormatting>
  <conditionalFormatting sqref="B6">
    <cfRule type="expression" priority="4" dxfId="9">
      <formula>COUNTIFS($G$9:$G$26,"Required",$H$9:$H$26,"N")&gt;0</formula>
    </cfRule>
  </conditionalFormatting>
  <conditionalFormatting sqref="H9:H26">
    <cfRule type="expression" priority="5" dxfId="3" stopIfTrue="1">
      <formula>AND($G9="Required",$H9="N")</formula>
    </cfRule>
    <cfRule type="expression" priority="6" dxfId="6" stopIfTrue="1">
      <formula>AND($G9="Required",$H9="")</formula>
    </cfRule>
    <cfRule type="expression" priority="7" dxfId="5" stopIfTrue="1">
      <formula>$H9="Y"</formula>
    </cfRule>
  </conditionalFormatting>
  <conditionalFormatting sqref="G9:G26">
    <cfRule type="expression" priority="8" dxfId="13">
      <formula>$G9="Required"</formula>
    </cfRule>
  </conditionalFormatting>
  <dataValidations count="3">
    <dataValidation sqref="B3" showDropDown="0" showInputMessage="0" showErrorMessage="1" allowBlank="1" type="list" errorStyle="warning">
      <formula1>='02_Vendor_Inventory'!$A$5:$A$24</formula1>
    </dataValidation>
    <dataValidation sqref="D9:F26" showDropDown="0" showInputMessage="0" showErrorMessage="1" allowBlank="1" errorTitle="Invalid entry" error="Please choose a value from the list." type="list" errorStyle="stop">
      <formula1>"Required,Recommended,Optional"</formula1>
    </dataValidation>
    <dataValidation sqref="H9:H26" showDropDown="0" showInputMessage="0" showErrorMessage="1" allowBlank="1" errorTitle="Invalid entry" error="Please choose a value from the list." type="list" errorStyle="stop">
      <formula1>"Y,N"</formula1>
    </dataValidation>
  </dataValidations>
  <printOptions horizontalCentered="1"/>
  <pageMargins left="0.75" right="0.75" top="1" bottom="1" header="0.5" footer="0.5"/>
  <pageSetup orientation="landscape" fitToHeight="0" fitToWidth="1"/>
</worksheet>
</file>

<file path=xl/worksheets/sheet6.xml><?xml version="1.0" encoding="utf-8"?>
<worksheet xmlns="http://schemas.openxmlformats.org/spreadsheetml/2006/main">
  <sheetPr>
    <tabColor rgb="00C00000"/>
    <outlinePr summaryBelow="1" summaryRight="1"/>
    <pageSetUpPr fitToPage="1"/>
  </sheetPr>
  <dimension ref="A1:N36"/>
  <sheetViews>
    <sheetView showGridLines="0" workbookViewId="0">
      <selection activeCell="A1" sqref="A1"/>
    </sheetView>
  </sheetViews>
  <sheetFormatPr baseColWidth="8" defaultRowHeight="15"/>
  <cols>
    <col width="26" customWidth="1" min="1" max="1"/>
    <col width="14" customWidth="1" min="2" max="2"/>
    <col width="14" customWidth="1" min="3" max="3"/>
    <col width="14" customWidth="1" min="4" max="4"/>
    <col width="14" customWidth="1" min="5" max="5"/>
    <col width="4" customWidth="1" min="6" max="6"/>
    <col width="14" customWidth="1" min="7" max="7"/>
    <col width="14" customWidth="1" min="8" max="8"/>
    <col width="14" customWidth="1" min="9" max="9"/>
    <col width="14" customWidth="1" min="10" max="10"/>
    <col width="14" customWidth="1" min="11" max="11"/>
    <col width="14" customWidth="1" min="12" max="12"/>
    <col width="4" customWidth="1" min="13" max="13"/>
    <col width="4" customWidth="1" min="14" max="14"/>
  </cols>
  <sheetData>
    <row r="1" ht="34" customHeight="1">
      <c r="A1" s="1" t="inlineStr">
        <is>
          <t>TPRM Dashboard</t>
        </is>
      </c>
      <c r="B1" s="2" t="n"/>
      <c r="C1" s="2" t="n"/>
      <c r="D1" s="2" t="n"/>
      <c r="E1" s="2" t="n"/>
      <c r="F1" s="2" t="n"/>
      <c r="G1" s="2" t="n"/>
      <c r="H1" s="2" t="n"/>
      <c r="I1" s="2" t="n"/>
      <c r="J1" s="2" t="n"/>
      <c r="K1" s="2" t="n"/>
      <c r="L1" s="2" t="n"/>
      <c r="M1" s="2" t="n"/>
      <c r="N1" s="2" t="n"/>
    </row>
    <row r="2" ht="22" customHeight="1">
      <c r="A2" s="3" t="inlineStr">
        <is>
          <t>Figures update automatically from 02_Vendor_Inventory and 04_Assessment_Summary.</t>
        </is>
      </c>
    </row>
    <row r="4" ht="30" customHeight="1">
      <c r="A4" s="56" t="inlineStr">
        <is>
          <t>Vendors in inventory</t>
        </is>
      </c>
      <c r="B4" s="56" t="inlineStr">
        <is>
          <t>Tier 1 vendors</t>
        </is>
      </c>
      <c r="C4" s="6" t="n"/>
      <c r="D4" s="56" t="inlineStr">
        <is>
          <t>Vendors assessed (rated)</t>
        </is>
      </c>
      <c r="E4" s="6" t="n"/>
      <c r="G4" s="56" t="inlineStr">
        <is>
          <t>Critical / High residual</t>
        </is>
      </c>
      <c r="H4" s="6" t="n"/>
      <c r="I4" s="56" t="inlineStr">
        <is>
          <t>Reviews overdue</t>
        </is>
      </c>
      <c r="J4" s="6" t="n"/>
      <c r="K4" s="56" t="inlineStr">
        <is>
          <t>Tier 1 coverage</t>
        </is>
      </c>
      <c r="L4" s="6" t="n"/>
    </row>
    <row r="5" ht="40" customHeight="1">
      <c r="A5" s="57">
        <f>COUNTA('02_Vendor_Inventory'!$A$5:$A$24)</f>
        <v/>
      </c>
      <c r="B5" s="57">
        <f>COUNTIF('02_Vendor_Inventory'!$K$5:$K$24,"Tier 1")</f>
        <v/>
      </c>
      <c r="C5" s="58" t="n"/>
      <c r="D5" s="57">
        <f>COUNTIF('04_Assessment_Summary'!$J$6:$J$25,"?*")</f>
        <v/>
      </c>
      <c r="E5" s="58" t="n"/>
      <c r="G5" s="57">
        <f>COUNTIF('04_Assessment_Summary'!$J$6:$J$25,"Critical")+COUNTIF('04_Assessment_Summary'!$J$6:$J$25,"High")</f>
        <v/>
      </c>
      <c r="H5" s="58" t="n"/>
      <c r="I5" s="57">
        <f>COUNTIF('04_Assessment_Summary'!$O$6:$O$25,"OVERDUE")</f>
        <v/>
      </c>
      <c r="J5" s="58" t="n"/>
      <c r="K5" s="59">
        <f>IF(COUNTIF('02_Vendor_Inventory'!$K$5:$K$24,"Tier 1")=0,"–",COUNTIFS('04_Assessment_Summary'!$C$6:$C$25,"Tier 1",'04_Assessment_Summary'!$O$6:$O$25,"&lt;&gt;OVERDUE",'04_Assessment_Summary'!$J$6:$J$25,"?*")/COUNTIF('02_Vendor_Inventory'!$K$5:$K$24,"Tier 1"))</f>
        <v/>
      </c>
      <c r="L5" s="58" t="n"/>
    </row>
    <row r="7">
      <c r="A7" s="34" t="inlineStr">
        <is>
          <t>VENDORS BY INHERENT TIER</t>
        </is>
      </c>
    </row>
    <row r="8" ht="28" customHeight="1">
      <c r="A8" s="9" t="inlineStr">
        <is>
          <t>Tier</t>
        </is>
      </c>
      <c r="B8" s="9" t="inlineStr">
        <is>
          <t>In inventory</t>
        </is>
      </c>
      <c r="C8" s="9" t="inlineStr">
        <is>
          <t>Assessed</t>
        </is>
      </c>
      <c r="D8" s="9" t="inlineStr">
        <is>
          <t>Overdue</t>
        </is>
      </c>
      <c r="E8" s="9" t="inlineStr">
        <is>
          <t>Cadence (months)</t>
        </is>
      </c>
    </row>
    <row r="9" ht="22" customHeight="1">
      <c r="A9" s="17" t="inlineStr">
        <is>
          <t>Tier 1</t>
        </is>
      </c>
      <c r="B9" s="60">
        <f>COUNTIF('02_Vendor_Inventory'!$K$5:$K$24,$A9)</f>
        <v/>
      </c>
      <c r="C9" s="60">
        <f>COUNTIFS('04_Assessment_Summary'!$C$6:$C$25,$A9,'04_Assessment_Summary'!$J$6:$J$25,"?*")</f>
        <v/>
      </c>
      <c r="D9" s="60">
        <f>COUNTIFS('04_Assessment_Summary'!$C$6:$C$25,$A9,'04_Assessment_Summary'!$O$6:$O$25,"OVERDUE")</f>
        <v/>
      </c>
      <c r="E9" s="61">
        <f>VLOOKUP($A9,'01_Methodology'!$A$22:$C$24,2,FALSE)</f>
        <v/>
      </c>
    </row>
    <row r="10" ht="22" customHeight="1">
      <c r="A10" s="18" t="inlineStr">
        <is>
          <t>Tier 2</t>
        </is>
      </c>
      <c r="B10" s="60">
        <f>COUNTIF('02_Vendor_Inventory'!$K$5:$K$24,$A10)</f>
        <v/>
      </c>
      <c r="C10" s="60">
        <f>COUNTIFS('04_Assessment_Summary'!$C$6:$C$25,$A10,'04_Assessment_Summary'!$J$6:$J$25,"?*")</f>
        <v/>
      </c>
      <c r="D10" s="60">
        <f>COUNTIFS('04_Assessment_Summary'!$C$6:$C$25,$A10,'04_Assessment_Summary'!$O$6:$O$25,"OVERDUE")</f>
        <v/>
      </c>
      <c r="E10" s="61">
        <f>VLOOKUP($A10,'01_Methodology'!$A$22:$C$24,2,FALSE)</f>
        <v/>
      </c>
    </row>
    <row r="11" ht="22" customHeight="1">
      <c r="A11" s="19" t="inlineStr">
        <is>
          <t>Tier 3</t>
        </is>
      </c>
      <c r="B11" s="60">
        <f>COUNTIF('02_Vendor_Inventory'!$K$5:$K$24,$A11)</f>
        <v/>
      </c>
      <c r="C11" s="60">
        <f>COUNTIFS('04_Assessment_Summary'!$C$6:$C$25,$A11,'04_Assessment_Summary'!$J$6:$J$25,"?*")</f>
        <v/>
      </c>
      <c r="D11" s="60">
        <f>COUNTIFS('04_Assessment_Summary'!$C$6:$C$25,$A11,'04_Assessment_Summary'!$O$6:$O$25,"OVERDUE")</f>
        <v/>
      </c>
      <c r="E11" s="61">
        <f>VLOOKUP($A11,'01_Methodology'!$A$22:$C$24,2,FALSE)</f>
        <v/>
      </c>
    </row>
    <row r="12">
      <c r="A12" s="42" t="inlineStr">
        <is>
          <t>Total</t>
        </is>
      </c>
      <c r="B12" s="42">
        <f>SUM(B9:B11)</f>
        <v/>
      </c>
      <c r="C12" s="42">
        <f>SUM(C9:C11)</f>
        <v/>
      </c>
      <c r="D12" s="42">
        <f>SUM(D9:D11)</f>
        <v/>
      </c>
      <c r="E12" s="62" t="inlineStr"/>
    </row>
    <row r="14">
      <c r="A14" s="34" t="inlineStr">
        <is>
          <t>VENDORS BY FINAL RESIDUAL RATING</t>
        </is>
      </c>
    </row>
    <row r="15" ht="28" customHeight="1">
      <c r="A15" s="9" t="inlineStr">
        <is>
          <t>Rating</t>
        </is>
      </c>
      <c r="B15" s="9" t="inlineStr">
        <is>
          <t>Vendors</t>
        </is>
      </c>
      <c r="C15" s="9" t="inlineStr">
        <is>
          <t>of which Tier 1</t>
        </is>
      </c>
      <c r="D15" s="9" t="inlineStr">
        <is>
          <t>Share</t>
        </is>
      </c>
    </row>
    <row r="16" ht="22" customHeight="1">
      <c r="A16" s="17" t="inlineStr">
        <is>
          <t>Critical</t>
        </is>
      </c>
      <c r="B16" s="60">
        <f>COUNTIF('04_Assessment_Summary'!$J$6:$J$25,$A16)</f>
        <v/>
      </c>
      <c r="C16" s="60">
        <f>COUNTIFS('04_Assessment_Summary'!$J$6:$J$25,$A16,'04_Assessment_Summary'!$C$6:$C$25,"Tier 1")</f>
        <v/>
      </c>
      <c r="D16" s="63">
        <f>IF($B$20=0,"–",B16/$B$20)</f>
        <v/>
      </c>
    </row>
    <row r="17" ht="22" customHeight="1">
      <c r="A17" s="18" t="inlineStr">
        <is>
          <t>High</t>
        </is>
      </c>
      <c r="B17" s="60">
        <f>COUNTIF('04_Assessment_Summary'!$J$6:$J$25,$A17)</f>
        <v/>
      </c>
      <c r="C17" s="60">
        <f>COUNTIFS('04_Assessment_Summary'!$J$6:$J$25,$A17,'04_Assessment_Summary'!$C$6:$C$25,"Tier 1")</f>
        <v/>
      </c>
      <c r="D17" s="63">
        <f>IF($B$20=0,"–",B17/$B$20)</f>
        <v/>
      </c>
    </row>
    <row r="18" ht="22" customHeight="1">
      <c r="A18" s="21" t="inlineStr">
        <is>
          <t>Medium</t>
        </is>
      </c>
      <c r="B18" s="60">
        <f>COUNTIF('04_Assessment_Summary'!$J$6:$J$25,$A18)</f>
        <v/>
      </c>
      <c r="C18" s="60">
        <f>COUNTIFS('04_Assessment_Summary'!$J$6:$J$25,$A18,'04_Assessment_Summary'!$C$6:$C$25,"Tier 1")</f>
        <v/>
      </c>
      <c r="D18" s="63">
        <f>IF($B$20=0,"–",B18/$B$20)</f>
        <v/>
      </c>
    </row>
    <row r="19" ht="22" customHeight="1">
      <c r="A19" s="19" t="inlineStr">
        <is>
          <t>Low</t>
        </is>
      </c>
      <c r="B19" s="60">
        <f>COUNTIF('04_Assessment_Summary'!$J$6:$J$25,$A19)</f>
        <v/>
      </c>
      <c r="C19" s="60">
        <f>COUNTIFS('04_Assessment_Summary'!$J$6:$J$25,$A19,'04_Assessment_Summary'!$C$6:$C$25,"Tier 1")</f>
        <v/>
      </c>
      <c r="D19" s="63">
        <f>IF($B$20=0,"–",B19/$B$20)</f>
        <v/>
      </c>
    </row>
    <row r="20">
      <c r="A20" s="42" t="inlineStr">
        <is>
          <t>Total rated</t>
        </is>
      </c>
      <c r="B20" s="42">
        <f>SUM(B16:B19)</f>
        <v/>
      </c>
      <c r="C20" s="42">
        <f>SUM(C16:C19)</f>
        <v/>
      </c>
      <c r="D20" s="62" t="inlineStr"/>
    </row>
    <row r="22">
      <c r="A22" s="34" t="inlineStr">
        <is>
          <t>BY ASSESSMENT STATUS</t>
        </is>
      </c>
    </row>
    <row r="23" ht="24" customHeight="1">
      <c r="A23" s="9" t="inlineStr">
        <is>
          <t>Status</t>
        </is>
      </c>
      <c r="B23" s="9" t="inlineStr">
        <is>
          <t>Count</t>
        </is>
      </c>
    </row>
    <row r="24">
      <c r="A24" s="11" t="inlineStr">
        <is>
          <t>Not started</t>
        </is>
      </c>
      <c r="B24" s="60">
        <f>COUNTIF('04_Assessment_Summary'!$D$6:$D$25,$A24)</f>
        <v/>
      </c>
    </row>
    <row r="25">
      <c r="A25" s="11" t="inlineStr">
        <is>
          <t>Questionnaire sent</t>
        </is>
      </c>
      <c r="B25" s="60">
        <f>COUNTIF('04_Assessment_Summary'!$D$6:$D$25,$A25)</f>
        <v/>
      </c>
    </row>
    <row r="26">
      <c r="A26" s="11" t="inlineStr">
        <is>
          <t>In review</t>
        </is>
      </c>
      <c r="B26" s="60">
        <f>COUNTIF('04_Assessment_Summary'!$D$6:$D$25,$A26)</f>
        <v/>
      </c>
    </row>
    <row r="27">
      <c r="A27" s="11" t="inlineStr">
        <is>
          <t>Complete</t>
        </is>
      </c>
      <c r="B27" s="60">
        <f>COUNTIF('04_Assessment_Summary'!$D$6:$D$25,$A27)</f>
        <v/>
      </c>
    </row>
    <row r="28">
      <c r="A28" s="11" t="inlineStr">
        <is>
          <t>Remediation agreed</t>
        </is>
      </c>
      <c r="B28" s="60">
        <f>COUNTIF('04_Assessment_Summary'!$D$6:$D$25,$A28)</f>
        <v/>
      </c>
    </row>
    <row r="29">
      <c r="A29" s="11" t="inlineStr">
        <is>
          <t>Not in summary yet</t>
        </is>
      </c>
      <c r="B29" s="60">
        <f>COUNTA('02_Vendor_Inventory'!$A$5:$A$24)-COUNTIF('04_Assessment_Summary'!$A$6:$A$25,"?*")</f>
        <v/>
      </c>
    </row>
    <row r="31">
      <c r="A31" s="34" t="inlineStr">
        <is>
          <t>HOW TO USE THESE NUMBERS</t>
        </is>
      </c>
    </row>
    <row r="32" ht="20" customHeight="1">
      <c r="A32" s="64" t="inlineStr">
        <is>
          <t>1. Tier 1 coverage below 100 % means a critical dependency has no current assessment - schedule it before anything else.</t>
        </is>
      </c>
    </row>
    <row r="33" ht="20" customHeight="1">
      <c r="A33" s="64" t="inlineStr">
        <is>
          <t>2. Every Critical or High residual rating needs a remediation plan with an owner and a date, tracked in the summary notes.</t>
        </is>
      </c>
    </row>
    <row r="34" ht="20" customHeight="1">
      <c r="A34" s="64" t="inlineStr">
        <is>
          <t>3. Overdue reviews are audit findings waiting to happen (ISO 27001 A.5.22, NIST CSF GV.SC-07): clear them or document the deferral.</t>
        </is>
      </c>
    </row>
    <row r="35" ht="20" customHeight="1">
      <c r="A35" s="64" t="inlineStr">
        <is>
          <t>4. Vendors 'not in summary yet' have a tier but no assessment - Tier 3 can use the short form; Tier 1 and 2 cannot be skipped.</t>
        </is>
      </c>
    </row>
    <row r="36" ht="20" customHeight="1">
      <c r="A36" s="64" t="inlineStr">
        <is>
          <t>5. Re-run the tiering when a vendor adds AI features, new sub-processors or new data: the inherent score may change tier.</t>
        </is>
      </c>
    </row>
  </sheetData>
  <mergeCells count="15">
    <mergeCell ref="G4:H4"/>
    <mergeCell ref="I4:J4"/>
    <mergeCell ref="A33:L33"/>
    <mergeCell ref="B5:C5"/>
    <mergeCell ref="D5:E5"/>
    <mergeCell ref="A32:L32"/>
    <mergeCell ref="G5:H5"/>
    <mergeCell ref="A34:L34"/>
    <mergeCell ref="K5:L5"/>
    <mergeCell ref="I5:J5"/>
    <mergeCell ref="D4:E4"/>
    <mergeCell ref="A36:L36"/>
    <mergeCell ref="K4:L4"/>
    <mergeCell ref="B4:C4"/>
    <mergeCell ref="A35:L35"/>
  </mergeCells>
  <conditionalFormatting sqref="G5:H5">
    <cfRule type="expression" priority="1" dxfId="14">
      <formula>G5&gt;0</formula>
    </cfRule>
  </conditionalFormatting>
  <conditionalFormatting sqref="I5:J5">
    <cfRule type="expression" priority="2" dxfId="14">
      <formula>I5&gt;0</formula>
    </cfRule>
  </conditionalFormatting>
  <conditionalFormatting sqref="D9:D11">
    <cfRule type="expression" priority="3" dxfId="13">
      <formula>D9&gt;0</formula>
    </cfRule>
  </conditionalFormatting>
  <printOptions horizontalCentered="1"/>
  <pageMargins left="0.75" right="0.75" top="1" bottom="1" header="0.5" footer="0.5"/>
  <pageSetup orientation="landscape" fitToHeight="0" fitToWidth="1"/>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Open-source contributors</dc:creator>
  <dc:title xmlns:dc="http://purl.org/dc/elements/1.1/">Vendor Risk Assessment Template</dc:title>
  <dc:description xmlns:dc="http://purl.org/dc/elements/1.1/">MIT-licensed template. All sample vendors are fictional.</dc:description>
  <dc:subject xmlns:dc="http://purl.org/dc/elements/1.1/">Third-party risk management: tiering, questionnaire, residual rating, contract clauses</dc:subject>
  <dcterms:created xmlns:dcterms="http://purl.org/dc/terms/" xmlns:xsi="http://www.w3.org/2001/XMLSchema-instance" xsi:type="dcterms:W3CDTF">2026-10-31T20:42:13Z</dcterms:created>
  <dcterms:modified xmlns:dcterms="http://purl.org/dc/terms/" xmlns:xsi="http://www.w3.org/2001/XMLSchema-instance" xsi:type="dcterms:W3CDTF">2026-10-31T20:42:13Z</dcterms:modified>
</cp:coreProperties>
</file>